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10001 - WPI\Deliverables\Pulpmill\Discharge Renewal\s92 Response\Attachments\"/>
    </mc:Choice>
  </mc:AlternateContent>
  <xr:revisionPtr revIDLastSave="0" documentId="13_ncr:1_{44B7D0AC-9581-4C4E-914F-9B6DA259A7B9}" xr6:coauthVersionLast="47" xr6:coauthVersionMax="47" xr10:uidLastSave="{00000000-0000-0000-0000-000000000000}"/>
  <bookViews>
    <workbookView xWindow="-120" yWindow="-120" windowWidth="29040" windowHeight="15720" xr2:uid="{00000000-000D-0000-FFFF-FFFF00000000}"/>
  </bookViews>
  <sheets>
    <sheet name="103909" sheetId="2" r:id="rId1"/>
  </sheets>
  <definedNames>
    <definedName name="_xlnm._FilterDatabase" localSheetId="0" hidden="1">'103909'!$A$1:$ER$518</definedName>
    <definedName name="ActiveRow">#REF!</definedName>
    <definedName name="Av_Downstream_Black_Disc">#REF!</definedName>
    <definedName name="Av_Ex_Cont_Pond_BOD_kg_day">#REF!</definedName>
    <definedName name="Av_Ex_Cont_Pond_BOD_mg_l">#REF!</definedName>
    <definedName name="Av_Ex_Cont_Pond_Clarity">#REF!</definedName>
    <definedName name="Av_Ex_Cont_Pond_pH">#REF!</definedName>
    <definedName name="Av_Ex_Cont_Pond_Temperature">#REF!</definedName>
    <definedName name="Av_Ex_Cont_Pond_TSS_kg_day">#REF!</definedName>
    <definedName name="Av_Ex_Cont_Pond_TSS_mg_l">#REF!</definedName>
    <definedName name="Av_Ex_Settling_Ponds_BOD_kg_day">#REF!</definedName>
    <definedName name="Av_Ex_Settling_Ponds_BOD_mg_l">#REF!</definedName>
    <definedName name="Av_Ex_Settling_Ponds_Clarity">#REF!</definedName>
    <definedName name="Av_Ex_Settling_Ponds_pH">#REF!</definedName>
    <definedName name="Av_Ex_Settling_Ponds_Temperature">#REF!</definedName>
    <definedName name="Av_Ex_Settling_Ponds_TSS_kg_day">#REF!</definedName>
    <definedName name="Av_Ex_Settling_Ponds_TSS_mg_l">#REF!</definedName>
    <definedName name="Av_Flow">#REF!</definedName>
    <definedName name="Av_left">#REF!</definedName>
    <definedName name="Av_Reduction_in_Black_Disc">#REF!</definedName>
    <definedName name="Av_right">#REF!</definedName>
    <definedName name="Av_Upstream_Black_Disc">#REF!</definedName>
    <definedName name="bottom_right">#REF!</definedName>
    <definedName name="CheckEndDate">#REF!</definedName>
    <definedName name="CheckRow">#REF!</definedName>
    <definedName name="CheckStartDate">#REF!</definedName>
    <definedName name="Comments">#REF!</definedName>
    <definedName name="Comments_LEG">#REF!</definedName>
    <definedName name="_xlnm.Criteria">#REF!</definedName>
    <definedName name="Date">#REF!</definedName>
    <definedName name="Date_LEG">#REF!</definedName>
    <definedName name="Day_1">#REF!</definedName>
    <definedName name="Day_2">#REF!</definedName>
    <definedName name="Downstream_Black_Disc">#REF!</definedName>
    <definedName name="Downstream_Black_Disc_LEG">#REF!</definedName>
    <definedName name="Ex_Cont_Pond_BOD__kg_day">#REF!</definedName>
    <definedName name="Ex_Cont_Pond_BOD__mg_l">#REF!</definedName>
    <definedName name="Ex_Cont_Pond_BOD_kg_day">#REF!</definedName>
    <definedName name="Ex_Cont_Pond_BOD_kg_day_LEG">#REF!</definedName>
    <definedName name="Ex_Cont_Pond_BOD_mg_l">#REF!</definedName>
    <definedName name="Ex_Cont_Pond_BOD_mg_l_LEG">#REF!</definedName>
    <definedName name="Ex_Cont_Pond_Clarity">#REF!</definedName>
    <definedName name="Ex_Cont_Pond_Clarity_LEG">#REF!</definedName>
    <definedName name="Ex_Cont_Pond_pH">#REF!</definedName>
    <definedName name="Ex_Cont_Pond_pH_LEG">#REF!</definedName>
    <definedName name="Ex_Cont_Pond_Temp">#REF!</definedName>
    <definedName name="Ex_Cont_Pond_Temperature">#REF!</definedName>
    <definedName name="Ex_Cont_Pond_Temperature_LEG">#REF!</definedName>
    <definedName name="Ex_Cont_Pond_TSS__kg_day">#REF!</definedName>
    <definedName name="Ex_Cont_Pond_TSS__mg_l">#REF!</definedName>
    <definedName name="Ex_Cont_Pond_TSS_kg_day">#REF!</definedName>
    <definedName name="Ex_Cont_Pond_TSS_kg_day_LEG">#REF!</definedName>
    <definedName name="Ex_Cont_Pond_TSS_mg_l">#REF!</definedName>
    <definedName name="Ex_Cont_Pond_TSS_mg_l_LEG">#REF!</definedName>
    <definedName name="Ex_Settling_Ponds_BOD__kg_day">#REF!</definedName>
    <definedName name="Ex_Settling_Ponds_BOD__mg__l">#REF!</definedName>
    <definedName name="Ex_Settling_Ponds_BOD_kg_day">#REF!</definedName>
    <definedName name="Ex_Settling_Ponds_BOD_kg_day_LEG">#REF!</definedName>
    <definedName name="Ex_Settling_Ponds_BOD_mg_l">#REF!</definedName>
    <definedName name="Ex_Settling_Ponds_BOD_mg_l_LEG">#REF!</definedName>
    <definedName name="Ex_Settling_Ponds_Clarity">#REF!</definedName>
    <definedName name="Ex_Settling_Ponds_Clarity_LEG">#REF!</definedName>
    <definedName name="Ex_Settling_Ponds_pH">#REF!</definedName>
    <definedName name="Ex_Settling_Ponds_pH_LEG">#REF!</definedName>
    <definedName name="Ex_Settling_Ponds_Temp">#REF!</definedName>
    <definedName name="Ex_Settling_Ponds_Temperature">#REF!</definedName>
    <definedName name="Ex_Settling_Ponds_Temperature_LEG">#REF!</definedName>
    <definedName name="Ex_Settling_Ponds_TSS__kg_day">#REF!</definedName>
    <definedName name="Ex_Settling_Ponds_TSS__mg_l">#REF!</definedName>
    <definedName name="Ex_Settling_Ponds_TSS_kg_day">#REF!</definedName>
    <definedName name="Ex_Settling_Ponds_TSS_kg_day_LEG">#REF!</definedName>
    <definedName name="Ex_Settling_Ponds_TSS_mg_l">#REF!</definedName>
    <definedName name="Ex_Settling_Ponds_TSS_mg_l_LEG">#REF!</definedName>
    <definedName name="_xlnm.Extract">#REF!</definedName>
    <definedName name="Flow">#REF!</definedName>
    <definedName name="Flow_LEG">#REF!</definedName>
    <definedName name="Last_Date">#REF!</definedName>
    <definedName name="Password">#REF!</definedName>
    <definedName name="Reduction_in_Black_Disc">#REF!</definedName>
    <definedName name="Reduction_in_Black_Disc_LEG">#REF!</definedName>
    <definedName name="To_River_BOD_kg_day">#REF!</definedName>
    <definedName name="To_River_BOD_mg_l">#REF!</definedName>
    <definedName name="To_River_BOD_mg_l_LEG">#REF!</definedName>
    <definedName name="To_River_Clarity">#REF!</definedName>
    <definedName name="To_River_Clarity_LEG">#REF!</definedName>
    <definedName name="To_River_pH">#REF!</definedName>
    <definedName name="To_River_pH_LEG">#REF!</definedName>
    <definedName name="To_River_Temperature">#REF!</definedName>
    <definedName name="To_River_Temperature_LEG">#REF!</definedName>
    <definedName name="To_River_TSS_kg_day">#REF!</definedName>
    <definedName name="To_River_TSS_mg_l">#REF!</definedName>
    <definedName name="To_River_TSS_mg_l_LEG">#REF!</definedName>
    <definedName name="top_left">#REF!</definedName>
    <definedName name="top_left_data">#REF!</definedName>
    <definedName name="Up_stream_Black_Disc">#REF!</definedName>
    <definedName name="Upstream_Black_Disc">#REF!</definedName>
    <definedName name="Upstream_Black_Disc_LEG">#REF!</definedName>
    <definedName name="WhichC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7" i="2" l="1"/>
  <c r="V518" i="2"/>
  <c r="V517" i="2"/>
  <c r="AT518" i="2"/>
  <c r="AT517" i="2"/>
  <c r="AH518" i="2"/>
  <c r="AH517" i="2"/>
  <c r="AH485" i="2"/>
  <c r="AC485" i="2"/>
  <c r="AB485" i="2"/>
  <c r="X485" i="2"/>
  <c r="AH484" i="2"/>
  <c r="AC484" i="2"/>
  <c r="AB484" i="2"/>
  <c r="X484" i="2"/>
  <c r="V484" i="2"/>
  <c r="N484" i="2"/>
  <c r="AT516" i="2"/>
  <c r="AT515" i="2"/>
  <c r="N515" i="2"/>
  <c r="AT512" i="2"/>
  <c r="AT511" i="2"/>
  <c r="N512" i="2"/>
  <c r="N510" i="2"/>
  <c r="N509" i="2"/>
  <c r="W509" i="2"/>
  <c r="V510" i="2"/>
  <c r="V509" i="2"/>
  <c r="AT509" i="2"/>
  <c r="AC509" i="2"/>
  <c r="AC510" i="2"/>
  <c r="AB510" i="2"/>
  <c r="AB509" i="2"/>
  <c r="AH510" i="2"/>
  <c r="AH509" i="2"/>
  <c r="AT508" i="2"/>
  <c r="AT507" i="2"/>
  <c r="AC508" i="2"/>
  <c r="AB508" i="2"/>
  <c r="AC507" i="2"/>
  <c r="AB507" i="2"/>
  <c r="W508" i="2"/>
  <c r="W507" i="2"/>
  <c r="V508" i="2"/>
  <c r="V507" i="2"/>
  <c r="U508" i="2"/>
  <c r="U507" i="2"/>
  <c r="Q508" i="2"/>
  <c r="Q507" i="2"/>
  <c r="N508" i="2"/>
  <c r="AT506" i="2"/>
  <c r="AT505" i="2"/>
  <c r="W505" i="2"/>
  <c r="V505" i="2"/>
  <c r="I505" i="2"/>
  <c r="I506" i="2"/>
  <c r="AH504" i="2"/>
  <c r="AH503" i="2"/>
  <c r="AT504" i="2"/>
  <c r="AT503" i="2"/>
  <c r="AC504" i="2"/>
  <c r="AB504" i="2"/>
  <c r="AC503" i="2"/>
  <c r="AB503" i="2"/>
  <c r="N504" i="2"/>
  <c r="AT502" i="2"/>
  <c r="AT501" i="2"/>
  <c r="N501" i="2"/>
  <c r="AT500" i="2"/>
  <c r="AT499" i="2"/>
  <c r="N500" i="2"/>
  <c r="AT498" i="2"/>
  <c r="AS498" i="2"/>
  <c r="AH498" i="2"/>
  <c r="AC498" i="2"/>
  <c r="AB498" i="2"/>
  <c r="X498" i="2"/>
  <c r="V498" i="2"/>
  <c r="AT497" i="2"/>
  <c r="AS497" i="2"/>
  <c r="AH497" i="2"/>
  <c r="AC497" i="2"/>
  <c r="AB497" i="2"/>
  <c r="X497" i="2"/>
  <c r="V497" i="2"/>
  <c r="AT495" i="2"/>
  <c r="N495" i="2"/>
  <c r="AT494" i="2"/>
  <c r="V494" i="2"/>
  <c r="N494" i="2"/>
  <c r="AH491" i="2"/>
  <c r="AC491" i="2"/>
  <c r="AB491" i="2"/>
  <c r="AT490" i="2"/>
  <c r="AH490" i="2"/>
  <c r="AC490" i="2"/>
  <c r="AB490" i="2"/>
  <c r="X490" i="2"/>
  <c r="W490" i="2"/>
  <c r="V490" i="2"/>
  <c r="Q490" i="2"/>
  <c r="AH476" i="2"/>
  <c r="AC476" i="2"/>
  <c r="AB476" i="2"/>
  <c r="X476" i="2"/>
  <c r="AT475" i="2"/>
  <c r="AH475" i="2"/>
  <c r="AC475" i="2"/>
  <c r="AB475" i="2"/>
  <c r="X475" i="2"/>
  <c r="V475" i="2"/>
  <c r="N475" i="2"/>
  <c r="AT471" i="2"/>
  <c r="AI471" i="2"/>
  <c r="AH471" i="2"/>
  <c r="AC471" i="2"/>
  <c r="AB471" i="2"/>
  <c r="Z471" i="2"/>
  <c r="X471" i="2"/>
  <c r="AT470" i="2"/>
  <c r="AI470" i="2"/>
  <c r="AH470" i="2"/>
  <c r="AC470" i="2"/>
  <c r="AB470" i="2"/>
  <c r="AA470" i="2"/>
  <c r="Z470" i="2"/>
  <c r="X470" i="2"/>
  <c r="V470" i="2"/>
  <c r="R470" i="2"/>
  <c r="N470" i="2"/>
  <c r="T464" i="2"/>
  <c r="S464" i="2"/>
  <c r="R464" i="2"/>
  <c r="AT466" i="2"/>
  <c r="AC466" i="2"/>
  <c r="AB466" i="2"/>
  <c r="R466" i="2"/>
  <c r="AT465" i="2"/>
  <c r="AC465" i="2"/>
  <c r="AB465" i="2"/>
  <c r="Z465" i="2"/>
  <c r="R465" i="2"/>
  <c r="AH496" i="2"/>
  <c r="AI469" i="2"/>
  <c r="AH469" i="2"/>
  <c r="T489" i="2"/>
  <c r="AH474" i="2"/>
  <c r="T474" i="2"/>
  <c r="AT464" i="2"/>
  <c r="AH489" i="2"/>
  <c r="AB496" i="2"/>
  <c r="Q496" i="2"/>
  <c r="AC46" i="2"/>
  <c r="AB46" i="2"/>
  <c r="X46" i="2"/>
  <c r="AT45" i="2"/>
  <c r="AC45" i="2"/>
  <c r="AB45" i="2"/>
  <c r="W45" i="2"/>
  <c r="N45" i="2"/>
  <c r="AT42" i="2"/>
  <c r="AC42" i="2"/>
  <c r="AB42" i="2"/>
  <c r="AT41" i="2"/>
  <c r="AC41" i="2"/>
  <c r="AB41" i="2"/>
  <c r="AT40" i="2"/>
  <c r="AC40" i="2"/>
  <c r="AB40" i="2"/>
  <c r="AT39" i="2"/>
  <c r="AS39" i="2"/>
  <c r="AC39" i="2"/>
  <c r="AB39" i="2"/>
  <c r="AT37" i="2"/>
  <c r="AH37" i="2"/>
  <c r="AC37" i="2"/>
  <c r="AB37" i="2"/>
  <c r="AT36" i="2"/>
  <c r="AH36" i="2"/>
  <c r="AC36" i="2"/>
  <c r="AB36" i="2"/>
  <c r="N36" i="2"/>
  <c r="AT25" i="2"/>
  <c r="AH25" i="2"/>
  <c r="AC25" i="2"/>
  <c r="AB25" i="2"/>
  <c r="X25" i="2"/>
  <c r="AT24" i="2"/>
  <c r="AH24" i="2"/>
  <c r="AC24" i="2"/>
  <c r="AB24" i="2"/>
  <c r="X24" i="2"/>
  <c r="W24" i="2"/>
  <c r="N24" i="2"/>
  <c r="AH23" i="2"/>
  <c r="AC23" i="2"/>
  <c r="AB23" i="2"/>
  <c r="X23" i="2"/>
  <c r="AT22" i="2"/>
  <c r="AH22" i="2"/>
  <c r="AC22" i="2"/>
  <c r="AB22" i="2"/>
  <c r="X22" i="2"/>
  <c r="W22" i="2"/>
  <c r="N22" i="2"/>
  <c r="AH20" i="2"/>
  <c r="AC20" i="2"/>
  <c r="AB20" i="2"/>
  <c r="X20" i="2"/>
  <c r="Q20" i="2"/>
  <c r="AT19" i="2"/>
  <c r="AH19" i="2"/>
  <c r="AC19" i="2"/>
  <c r="AB19" i="2"/>
  <c r="X19" i="2"/>
  <c r="AH17" i="2"/>
  <c r="AC17" i="2"/>
  <c r="AB17" i="2"/>
  <c r="X17" i="2"/>
  <c r="AT16" i="2"/>
  <c r="AS16" i="2"/>
  <c r="AH16" i="2"/>
  <c r="AC16" i="2"/>
  <c r="AB16" i="2"/>
  <c r="X16" i="2"/>
  <c r="W16" i="2"/>
  <c r="Q16" i="2"/>
  <c r="N16" i="2"/>
  <c r="X12" i="2"/>
  <c r="AT11" i="2"/>
  <c r="AC11" i="2"/>
  <c r="AB11" i="2"/>
  <c r="X11" i="2"/>
  <c r="N11" i="2"/>
  <c r="AT10" i="2"/>
  <c r="AT9" i="2"/>
  <c r="N9" i="2"/>
  <c r="AH7" i="2"/>
  <c r="AC7" i="2"/>
  <c r="AB7" i="2"/>
  <c r="X7" i="2"/>
  <c r="AT6" i="2"/>
  <c r="AH6" i="2"/>
  <c r="AC6" i="2"/>
  <c r="AB6" i="2"/>
  <c r="X6" i="2"/>
  <c r="N6" i="2"/>
  <c r="AT13" i="2"/>
  <c r="AB14" i="2"/>
  <c r="Q8" i="2"/>
  <c r="AT418" i="2"/>
  <c r="AT417" i="2"/>
  <c r="N358" i="2"/>
  <c r="N355" i="2"/>
  <c r="X334" i="2" l="1"/>
  <c r="X333" i="2"/>
  <c r="X330" i="2"/>
  <c r="AH51" i="2"/>
  <c r="AH54" i="2"/>
  <c r="AH58" i="2"/>
  <c r="AH57" i="2"/>
  <c r="AH61" i="2"/>
  <c r="AH60" i="2"/>
  <c r="AH63" i="2"/>
  <c r="AH66" i="2"/>
  <c r="AH72" i="2"/>
  <c r="AH87" i="2"/>
  <c r="AH90" i="2"/>
  <c r="AH91" i="2"/>
  <c r="AH94" i="2"/>
  <c r="AH93" i="2"/>
  <c r="AH98" i="2"/>
  <c r="AH101" i="2"/>
  <c r="AH102" i="2"/>
  <c r="AH104" i="2"/>
  <c r="AH105" i="2"/>
  <c r="AH110" i="2"/>
  <c r="AT48" i="2"/>
  <c r="AT51" i="2"/>
  <c r="AT54" i="2"/>
  <c r="AT57" i="2"/>
  <c r="AT60" i="2"/>
  <c r="AT66" i="2"/>
  <c r="AT70" i="2"/>
  <c r="AT69" i="2"/>
  <c r="AT73" i="2"/>
  <c r="AT72" i="2"/>
  <c r="AT76" i="2"/>
  <c r="AT75" i="2"/>
  <c r="AT79" i="2"/>
  <c r="AT78" i="2"/>
  <c r="AT81" i="2"/>
  <c r="AT80" i="2"/>
  <c r="AT85" i="2"/>
  <c r="AT84" i="2"/>
  <c r="AT88" i="2"/>
  <c r="AT87" i="2"/>
  <c r="AT91" i="2"/>
  <c r="AT90" i="2"/>
  <c r="AT93" i="2"/>
  <c r="AT98" i="2"/>
  <c r="AT99" i="2"/>
  <c r="AT101" i="2"/>
  <c r="AT104" i="2"/>
  <c r="AT111" i="2"/>
  <c r="AT110" i="2"/>
  <c r="AT107" i="2"/>
  <c r="AT114" i="2"/>
  <c r="AT113" i="2"/>
  <c r="AT117" i="2"/>
  <c r="AT116" i="2"/>
  <c r="AT120" i="2"/>
  <c r="AT119" i="2"/>
  <c r="R317" i="2"/>
  <c r="R316" i="2"/>
  <c r="R314" i="2"/>
  <c r="R313" i="2"/>
  <c r="X317" i="2"/>
  <c r="X316" i="2"/>
  <c r="X289" i="2"/>
  <c r="Y283" i="2"/>
  <c r="X284" i="2"/>
  <c r="X283" i="2"/>
  <c r="X281" i="2"/>
  <c r="X280" i="2"/>
  <c r="X274" i="2"/>
  <c r="X271" i="2"/>
  <c r="X270" i="2"/>
  <c r="X235" i="2"/>
  <c r="X233" i="2"/>
  <c r="X232" i="2"/>
  <c r="X218" i="2"/>
  <c r="X214" i="2"/>
  <c r="X213" i="2"/>
  <c r="X211" i="2"/>
  <c r="X210" i="2"/>
  <c r="W131" i="2"/>
  <c r="W134" i="2"/>
  <c r="W140" i="2"/>
  <c r="U87" i="2"/>
  <c r="U88" i="2"/>
  <c r="U90" i="2"/>
  <c r="U91" i="2"/>
  <c r="U93" i="2"/>
  <c r="U94" i="2"/>
  <c r="U98" i="2"/>
  <c r="U101" i="2"/>
  <c r="U104" i="2"/>
  <c r="U105" i="2"/>
  <c r="U107" i="2"/>
  <c r="U119" i="2"/>
  <c r="U125" i="2"/>
  <c r="U127" i="2"/>
  <c r="U132" i="2"/>
  <c r="U131" i="2"/>
  <c r="U135" i="2"/>
  <c r="U134" i="2"/>
  <c r="U140" i="2"/>
  <c r="U150" i="2"/>
  <c r="U154" i="2"/>
  <c r="U155" i="2"/>
  <c r="U167" i="2"/>
  <c r="U166" i="2"/>
  <c r="U165" i="2"/>
  <c r="U164" i="2"/>
  <c r="U161" i="2"/>
  <c r="U218" i="2"/>
  <c r="U217" i="2"/>
  <c r="U214" i="2"/>
  <c r="U211" i="2"/>
  <c r="U210" i="2"/>
  <c r="U202" i="2"/>
  <c r="U240" i="2"/>
  <c r="U236" i="2"/>
  <c r="U235" i="2"/>
  <c r="U232" i="2"/>
  <c r="V252" i="2"/>
  <c r="U253" i="2"/>
  <c r="U252" i="2"/>
  <c r="U267" i="2"/>
  <c r="U270" i="2"/>
  <c r="U274" i="2"/>
  <c r="U273" i="2"/>
  <c r="U280" i="2"/>
  <c r="U284" i="2"/>
  <c r="U283" i="2"/>
  <c r="T123" i="2"/>
  <c r="T122" i="2"/>
  <c r="V140" i="2"/>
  <c r="V134" i="2"/>
  <c r="V131" i="2"/>
  <c r="T147" i="2"/>
  <c r="T146" i="2"/>
  <c r="T145" i="2"/>
  <c r="T144" i="2"/>
  <c r="T143" i="2"/>
  <c r="T142" i="2"/>
  <c r="T141" i="2"/>
  <c r="T140" i="2"/>
  <c r="T139" i="2"/>
  <c r="T138" i="2"/>
  <c r="T137" i="2"/>
  <c r="T136" i="2"/>
  <c r="T135" i="2"/>
  <c r="T134" i="2"/>
  <c r="T133" i="2"/>
  <c r="T132" i="2"/>
  <c r="T131" i="2"/>
  <c r="T130" i="2"/>
  <c r="T129" i="2"/>
  <c r="T128" i="2"/>
  <c r="T127" i="2"/>
  <c r="T126" i="2"/>
  <c r="T125" i="2"/>
  <c r="T150" i="2"/>
  <c r="T149" i="2"/>
  <c r="V166" i="2"/>
  <c r="T170" i="2"/>
  <c r="T169" i="2"/>
  <c r="T171" i="2"/>
  <c r="T168" i="2"/>
  <c r="T167" i="2"/>
  <c r="T166" i="2"/>
  <c r="T165" i="2"/>
  <c r="T164" i="2"/>
  <c r="T163" i="2"/>
  <c r="T162" i="2"/>
  <c r="T161" i="2"/>
  <c r="T160" i="2"/>
  <c r="T159" i="2"/>
  <c r="T158" i="2"/>
  <c r="T157" i="2"/>
  <c r="T155" i="2"/>
  <c r="T156" i="2"/>
  <c r="T154" i="2"/>
  <c r="T153" i="2"/>
  <c r="T152" i="2"/>
  <c r="T176" i="2"/>
  <c r="T175" i="2"/>
  <c r="T174" i="2"/>
  <c r="T173" i="2"/>
  <c r="T181" i="2"/>
  <c r="T179" i="2"/>
  <c r="T178" i="2"/>
  <c r="T180" i="2"/>
  <c r="T186" i="2"/>
  <c r="T185" i="2"/>
  <c r="T184" i="2"/>
  <c r="T183" i="2"/>
  <c r="T191" i="2"/>
  <c r="T190" i="2"/>
  <c r="T192" i="2"/>
  <c r="T189" i="2"/>
  <c r="T188" i="2"/>
  <c r="V217" i="2"/>
  <c r="V214" i="2"/>
  <c r="V213" i="2"/>
  <c r="T218" i="2"/>
  <c r="T217" i="2"/>
  <c r="T216" i="2"/>
  <c r="T214" i="2"/>
  <c r="T213" i="2"/>
  <c r="T215" i="2"/>
  <c r="T211" i="2"/>
  <c r="T210" i="2"/>
  <c r="T212" i="2"/>
  <c r="T209" i="2"/>
  <c r="T208" i="2"/>
  <c r="T207" i="2"/>
  <c r="T203" i="2"/>
  <c r="T202" i="2"/>
  <c r="T204" i="2"/>
  <c r="T201" i="2"/>
  <c r="T200" i="2"/>
  <c r="T199" i="2"/>
  <c r="T198" i="2"/>
  <c r="T197" i="2"/>
  <c r="T196" i="2"/>
  <c r="T224" i="2"/>
  <c r="T223" i="2"/>
  <c r="T222" i="2"/>
  <c r="T221" i="2"/>
  <c r="T220" i="2"/>
  <c r="T227" i="2"/>
  <c r="T226" i="2"/>
  <c r="T225" i="2"/>
  <c r="T229" i="2"/>
  <c r="V240" i="2"/>
  <c r="T246" i="2"/>
  <c r="T245" i="2"/>
  <c r="T244" i="2"/>
  <c r="T243" i="2"/>
  <c r="T242" i="2"/>
  <c r="T241" i="2"/>
  <c r="T240" i="2"/>
  <c r="T239" i="2"/>
  <c r="T236" i="2"/>
  <c r="T235" i="2"/>
  <c r="T234" i="2"/>
  <c r="T233" i="2"/>
  <c r="T232" i="2"/>
  <c r="T231" i="2"/>
  <c r="T259" i="2"/>
  <c r="T258" i="2"/>
  <c r="T257" i="2"/>
  <c r="T256" i="2"/>
  <c r="T255" i="2"/>
  <c r="T254" i="2"/>
  <c r="T253" i="2"/>
  <c r="T252" i="2"/>
  <c r="T251" i="2"/>
  <c r="T250" i="2"/>
  <c r="T249" i="2"/>
  <c r="T262" i="2"/>
  <c r="T261" i="2"/>
  <c r="T265" i="2"/>
  <c r="T264" i="2"/>
  <c r="V270" i="2"/>
  <c r="V283" i="2"/>
  <c r="V280" i="2"/>
  <c r="V267" i="2"/>
  <c r="T267" i="2"/>
  <c r="AC55" i="2"/>
  <c r="AB55" i="2"/>
  <c r="AC54" i="2"/>
  <c r="AB54" i="2"/>
  <c r="AC52" i="2"/>
  <c r="AB52" i="2"/>
  <c r="AC51" i="2"/>
  <c r="AB51" i="2"/>
  <c r="AC57" i="2"/>
  <c r="AB57" i="2"/>
  <c r="AC61" i="2"/>
  <c r="AB61" i="2"/>
  <c r="AC60" i="2"/>
  <c r="AB60" i="2"/>
  <c r="AC64" i="2"/>
  <c r="AB64" i="2"/>
  <c r="AC63" i="2"/>
  <c r="AB63" i="2"/>
  <c r="AB67" i="2"/>
  <c r="AC66" i="2"/>
  <c r="AB66" i="2"/>
  <c r="AC69" i="2"/>
  <c r="AC70" i="2"/>
  <c r="AB70" i="2"/>
  <c r="AC76" i="2"/>
  <c r="AB76" i="2"/>
  <c r="AC75" i="2"/>
  <c r="AB75" i="2"/>
  <c r="AC73" i="2"/>
  <c r="AB73" i="2"/>
  <c r="AC72" i="2"/>
  <c r="AB72" i="2"/>
  <c r="AB78" i="2"/>
  <c r="AC81" i="2"/>
  <c r="AB81" i="2"/>
  <c r="AC80" i="2"/>
  <c r="AB80" i="2"/>
  <c r="AC88" i="2"/>
  <c r="AB88" i="2"/>
  <c r="AC87" i="2"/>
  <c r="AB87" i="2"/>
  <c r="AB91" i="2"/>
  <c r="AC90" i="2"/>
  <c r="AB90" i="2"/>
  <c r="AC93" i="2"/>
  <c r="AB93" i="2"/>
  <c r="AC99" i="2"/>
  <c r="AB99" i="2"/>
  <c r="AC98" i="2"/>
  <c r="AB98" i="2"/>
  <c r="AC102" i="2"/>
  <c r="AB102" i="2"/>
  <c r="AC101" i="2"/>
  <c r="AB101" i="2"/>
  <c r="AC104" i="2"/>
  <c r="AC105" i="2"/>
  <c r="AB105" i="2"/>
  <c r="AC107" i="2"/>
  <c r="AB108" i="2"/>
  <c r="AB107" i="2"/>
  <c r="AC111" i="2"/>
  <c r="AB111" i="2"/>
  <c r="AC110" i="2"/>
  <c r="AB110" i="2"/>
  <c r="AB113" i="2"/>
  <c r="AC117" i="2"/>
  <c r="AB117" i="2"/>
  <c r="AC116" i="2"/>
  <c r="AB116" i="2"/>
  <c r="AC120" i="2"/>
  <c r="AB120" i="2"/>
  <c r="AC119" i="2"/>
  <c r="AB119" i="2"/>
  <c r="AT317" i="2"/>
  <c r="AE317" i="2"/>
  <c r="AB317" i="2"/>
  <c r="Z317" i="2"/>
  <c r="K317" i="2"/>
  <c r="J317" i="2"/>
  <c r="AT316" i="2"/>
  <c r="AS316" i="2"/>
  <c r="AG316" i="2"/>
  <c r="AE316" i="2"/>
  <c r="AB316" i="2"/>
  <c r="Z316" i="2"/>
  <c r="K316" i="2"/>
  <c r="J316" i="2"/>
  <c r="AV315" i="2"/>
  <c r="AP315" i="2"/>
  <c r="AI315" i="2"/>
  <c r="AH315" i="2"/>
  <c r="S315" i="2"/>
  <c r="AT314" i="2"/>
  <c r="AH314" i="2"/>
  <c r="AB314" i="2"/>
  <c r="K314" i="2"/>
  <c r="J314" i="2"/>
  <c r="AT313" i="2"/>
  <c r="AH313" i="2"/>
  <c r="AE313" i="2"/>
  <c r="AD313" i="2"/>
  <c r="AB313" i="2"/>
  <c r="Z313" i="2"/>
  <c r="K313" i="2"/>
  <c r="J313" i="2"/>
  <c r="AV312" i="2"/>
  <c r="AP312" i="2"/>
  <c r="AB312" i="2"/>
  <c r="S312" i="2"/>
  <c r="R312" i="2"/>
  <c r="AH290" i="2"/>
  <c r="AB290" i="2"/>
  <c r="U290" i="2"/>
  <c r="T290" i="2"/>
  <c r="AH289" i="2"/>
  <c r="AC289" i="2"/>
  <c r="AB289" i="2"/>
  <c r="U289" i="2"/>
  <c r="T289" i="2"/>
  <c r="Q289" i="2"/>
  <c r="AH288" i="2"/>
  <c r="T288" i="2"/>
  <c r="AH284" i="2"/>
  <c r="AC284" i="2"/>
  <c r="AB284" i="2"/>
  <c r="T284" i="2"/>
  <c r="AT283" i="2"/>
  <c r="AH283" i="2"/>
  <c r="AC283" i="2"/>
  <c r="AB283" i="2"/>
  <c r="T283" i="2"/>
  <c r="T282" i="2"/>
  <c r="AH281" i="2"/>
  <c r="AC281" i="2"/>
  <c r="AB281" i="2"/>
  <c r="T281" i="2"/>
  <c r="AT280" i="2"/>
  <c r="AH280" i="2"/>
  <c r="AC280" i="2"/>
  <c r="AB280" i="2"/>
  <c r="T280" i="2"/>
  <c r="N280" i="2"/>
  <c r="T279" i="2"/>
  <c r="AH274" i="2"/>
  <c r="AC274" i="2"/>
  <c r="AB274" i="2"/>
  <c r="T274" i="2"/>
  <c r="AT273" i="2"/>
  <c r="AH273" i="2"/>
  <c r="AC273" i="2"/>
  <c r="AB273" i="2"/>
  <c r="T273" i="2"/>
  <c r="N273" i="2"/>
  <c r="T272" i="2"/>
  <c r="AT271" i="2"/>
  <c r="AH271" i="2"/>
  <c r="AC271" i="2"/>
  <c r="AB271" i="2"/>
  <c r="T271" i="2"/>
  <c r="AT270" i="2"/>
  <c r="AH270" i="2"/>
  <c r="AC270" i="2"/>
  <c r="AB270" i="2"/>
  <c r="T270" i="2"/>
  <c r="N270" i="2"/>
  <c r="T269" i="2"/>
  <c r="AH268" i="2"/>
  <c r="AC268" i="2"/>
  <c r="AB268" i="2"/>
  <c r="AT267" i="2"/>
  <c r="AH267" i="2"/>
  <c r="AC267" i="2"/>
  <c r="AB267" i="2"/>
  <c r="AT265" i="2"/>
  <c r="AT264" i="2"/>
  <c r="AT262" i="2"/>
  <c r="AH262" i="2"/>
  <c r="AC262" i="2"/>
  <c r="AB262" i="2"/>
  <c r="AT261" i="2"/>
  <c r="AH261" i="2"/>
  <c r="AC261" i="2"/>
  <c r="AB261" i="2"/>
  <c r="N261" i="2"/>
  <c r="AT259" i="2"/>
  <c r="AH259" i="2"/>
  <c r="AC259" i="2"/>
  <c r="AB259" i="2"/>
  <c r="AT258" i="2"/>
  <c r="AH258" i="2"/>
  <c r="AC258" i="2"/>
  <c r="AB258" i="2"/>
  <c r="N258" i="2"/>
  <c r="AT256" i="2"/>
  <c r="AT255" i="2"/>
  <c r="N255" i="2"/>
  <c r="AT253" i="2"/>
  <c r="AH253" i="2"/>
  <c r="AC253" i="2"/>
  <c r="AB253" i="2"/>
  <c r="AT252" i="2"/>
  <c r="AH252" i="2"/>
  <c r="AC252" i="2"/>
  <c r="AB252" i="2"/>
  <c r="AT250" i="2"/>
  <c r="AH250" i="2"/>
  <c r="AC250" i="2"/>
  <c r="AB250" i="2"/>
  <c r="AT249" i="2"/>
  <c r="AH249" i="2"/>
  <c r="AC249" i="2"/>
  <c r="AB249" i="2"/>
  <c r="N249" i="2"/>
  <c r="AT246" i="2"/>
  <c r="AC246" i="2"/>
  <c r="AB246" i="2"/>
  <c r="AT245" i="2"/>
  <c r="AC245" i="2"/>
  <c r="AB245" i="2"/>
  <c r="N245" i="2"/>
  <c r="AT244" i="2"/>
  <c r="AC244" i="2"/>
  <c r="AB244" i="2"/>
  <c r="AT243" i="2"/>
  <c r="AC243" i="2"/>
  <c r="AB243" i="2"/>
  <c r="AH241" i="2"/>
  <c r="AC241" i="2"/>
  <c r="AB241" i="2"/>
  <c r="AT240" i="2"/>
  <c r="AS240" i="2"/>
  <c r="AH240" i="2"/>
  <c r="AC240" i="2"/>
  <c r="AB240" i="2"/>
  <c r="N240" i="2"/>
  <c r="AH236" i="2"/>
  <c r="AC236" i="2"/>
  <c r="AB236" i="2"/>
  <c r="AT235" i="2"/>
  <c r="AS235" i="2"/>
  <c r="AH235" i="2"/>
  <c r="AC235" i="2"/>
  <c r="AB235" i="2"/>
  <c r="AT233" i="2"/>
  <c r="AH233" i="2"/>
  <c r="AC233" i="2"/>
  <c r="AB233" i="2"/>
  <c r="AT232" i="2"/>
  <c r="AH232" i="2"/>
  <c r="AC232" i="2"/>
  <c r="AB232" i="2"/>
  <c r="AT230" i="2"/>
  <c r="AC230" i="2"/>
  <c r="AB230" i="2"/>
  <c r="AT229" i="2"/>
  <c r="AC229" i="2"/>
  <c r="AB229" i="2"/>
  <c r="N229" i="2"/>
  <c r="AT227" i="2"/>
  <c r="AH227" i="2"/>
  <c r="AC227" i="2"/>
  <c r="AB227" i="2"/>
  <c r="AT226" i="2"/>
  <c r="AH226" i="2"/>
  <c r="AC226" i="2"/>
  <c r="AB226" i="2"/>
  <c r="N226" i="2"/>
  <c r="AT224" i="2"/>
  <c r="AH224" i="2"/>
  <c r="AC224" i="2"/>
  <c r="AB224" i="2"/>
  <c r="AT223" i="2"/>
  <c r="AH223" i="2"/>
  <c r="AC223" i="2"/>
  <c r="AB223" i="2"/>
  <c r="AT221" i="2"/>
  <c r="AH221" i="2"/>
  <c r="AC221" i="2"/>
  <c r="AB221" i="2"/>
  <c r="AT220" i="2"/>
  <c r="AH220" i="2"/>
  <c r="AC220" i="2"/>
  <c r="AB220" i="2"/>
  <c r="AH218" i="2"/>
  <c r="AC218" i="2"/>
  <c r="AB218" i="2"/>
  <c r="AT217" i="2"/>
  <c r="AH217" i="2"/>
  <c r="AC217" i="2"/>
  <c r="AB217" i="2"/>
  <c r="W217" i="2"/>
  <c r="AH214" i="2"/>
  <c r="AC214" i="2"/>
  <c r="AB214" i="2"/>
  <c r="N214" i="2"/>
  <c r="AT213" i="2"/>
  <c r="AH213" i="2"/>
  <c r="AC213" i="2"/>
  <c r="AB213" i="2"/>
  <c r="N213" i="2"/>
  <c r="AH215" i="2"/>
  <c r="AH211" i="2"/>
  <c r="AC211" i="2"/>
  <c r="AB211" i="2"/>
  <c r="AT210" i="2"/>
  <c r="AH210" i="2"/>
  <c r="AC210" i="2"/>
  <c r="AB210" i="2"/>
  <c r="N210" i="2"/>
  <c r="AT209" i="2"/>
  <c r="N209" i="2"/>
  <c r="AT208" i="2"/>
  <c r="N208" i="2"/>
  <c r="AH203" i="2"/>
  <c r="AC203" i="2"/>
  <c r="AB203" i="2"/>
  <c r="X203" i="2"/>
  <c r="N203" i="2"/>
  <c r="AH202" i="2"/>
  <c r="AC202" i="2"/>
  <c r="AB202" i="2"/>
  <c r="N202" i="2"/>
  <c r="AT201" i="2"/>
  <c r="AH201" i="2"/>
  <c r="AB201" i="2"/>
  <c r="AT200" i="2"/>
  <c r="AC200" i="2"/>
  <c r="AB200" i="2"/>
  <c r="AT198" i="2"/>
  <c r="AB198" i="2"/>
  <c r="AT197" i="2"/>
  <c r="AT195" i="2"/>
  <c r="AT194" i="2"/>
  <c r="AT191" i="2"/>
  <c r="AB191" i="2"/>
  <c r="AT190" i="2"/>
  <c r="AC190" i="2"/>
  <c r="AB190" i="2"/>
  <c r="AH189" i="2"/>
  <c r="AC189" i="2"/>
  <c r="AB189" i="2"/>
  <c r="AT188" i="2"/>
  <c r="AC188" i="2"/>
  <c r="AB188" i="2"/>
  <c r="N188" i="2"/>
  <c r="AT186" i="2"/>
  <c r="AC186" i="2"/>
  <c r="AB186" i="2"/>
  <c r="AT185" i="2"/>
  <c r="AC185" i="2"/>
  <c r="AB185" i="2"/>
  <c r="N185" i="2"/>
  <c r="AT183" i="2"/>
  <c r="AB183" i="2"/>
  <c r="U183" i="2"/>
  <c r="AT182" i="2"/>
  <c r="AB182" i="2"/>
  <c r="U182" i="2"/>
  <c r="N182" i="2"/>
  <c r="AT179" i="2"/>
  <c r="AC179" i="2"/>
  <c r="AB179" i="2"/>
  <c r="N179" i="2"/>
  <c r="AT178" i="2"/>
  <c r="AC178" i="2"/>
  <c r="AB178" i="2"/>
  <c r="N178" i="2"/>
  <c r="AH177" i="2"/>
  <c r="AC177" i="2"/>
  <c r="AB177" i="2"/>
  <c r="N177" i="2"/>
  <c r="AT176" i="2"/>
  <c r="AC176" i="2"/>
  <c r="AB176" i="2"/>
  <c r="N176" i="2"/>
  <c r="AH174" i="2"/>
  <c r="AC174" i="2"/>
  <c r="AB174" i="2"/>
  <c r="AT173" i="2"/>
  <c r="AH173" i="2"/>
  <c r="AC173" i="2"/>
  <c r="AB173" i="2"/>
  <c r="O173" i="2"/>
  <c r="N173" i="2"/>
  <c r="AT170" i="2"/>
  <c r="AB170" i="2"/>
  <c r="AT169" i="2"/>
  <c r="AC169" i="2"/>
  <c r="AB169" i="2"/>
  <c r="N169" i="2"/>
  <c r="AH167" i="2"/>
  <c r="AC167" i="2"/>
  <c r="AB167" i="2"/>
  <c r="X167" i="2"/>
  <c r="AT166" i="2"/>
  <c r="AH166" i="2"/>
  <c r="AC166" i="2"/>
  <c r="AB166" i="2"/>
  <c r="X166" i="2"/>
  <c r="W166" i="2"/>
  <c r="AB165" i="2"/>
  <c r="X165" i="2"/>
  <c r="AT164" i="2"/>
  <c r="AH164" i="2"/>
  <c r="AC164" i="2"/>
  <c r="AB164" i="2"/>
  <c r="X164" i="2"/>
  <c r="N164" i="2"/>
  <c r="AH162" i="2"/>
  <c r="AC162" i="2"/>
  <c r="AB162" i="2"/>
  <c r="X162" i="2"/>
  <c r="AT161" i="2"/>
  <c r="AH161" i="2"/>
  <c r="AC161" i="2"/>
  <c r="AB161" i="2"/>
  <c r="X161" i="2"/>
  <c r="AT159" i="2"/>
  <c r="AC159" i="2"/>
  <c r="AB159" i="2"/>
  <c r="N159" i="2"/>
  <c r="AT158" i="2"/>
  <c r="AC158" i="2"/>
  <c r="AB158" i="2"/>
  <c r="N158" i="2"/>
  <c r="AT155" i="2"/>
  <c r="AB155" i="2"/>
  <c r="AT154" i="2"/>
  <c r="AC154" i="2"/>
  <c r="AB154" i="2"/>
  <c r="AT153" i="2"/>
  <c r="AB153" i="2"/>
  <c r="AT152" i="2"/>
  <c r="AT150" i="2"/>
  <c r="N150" i="2"/>
  <c r="AT149" i="2"/>
  <c r="AT147" i="2"/>
  <c r="AC147" i="2"/>
  <c r="AB147" i="2"/>
  <c r="AT146" i="2"/>
  <c r="AC146" i="2"/>
  <c r="AB146" i="2"/>
  <c r="N146" i="2"/>
  <c r="AT144" i="2"/>
  <c r="AT143" i="2"/>
  <c r="AC143" i="2"/>
  <c r="AB143" i="2"/>
  <c r="AH141" i="2"/>
  <c r="AC141" i="2"/>
  <c r="AB141" i="2"/>
  <c r="X141" i="2"/>
  <c r="AT140" i="2"/>
  <c r="AH140" i="2"/>
  <c r="AC140" i="2"/>
  <c r="AB140" i="2"/>
  <c r="N140" i="2"/>
  <c r="AT138" i="2"/>
  <c r="N138" i="2"/>
  <c r="AT137" i="2"/>
  <c r="N137" i="2"/>
  <c r="AH135" i="2"/>
  <c r="AC135" i="2"/>
  <c r="AB135" i="2"/>
  <c r="X135" i="2"/>
  <c r="AT134" i="2"/>
  <c r="AH134" i="2"/>
  <c r="AC134" i="2"/>
  <c r="AB134" i="2"/>
  <c r="X134" i="2"/>
  <c r="N134" i="2"/>
  <c r="AC132" i="2"/>
  <c r="AB132" i="2"/>
  <c r="X132" i="2"/>
  <c r="AT131" i="2"/>
  <c r="AH131" i="2"/>
  <c r="AC131" i="2"/>
  <c r="AB131" i="2"/>
  <c r="X131" i="2"/>
  <c r="N131" i="2"/>
  <c r="AC129" i="2"/>
  <c r="AB129" i="2"/>
  <c r="X129" i="2"/>
  <c r="AT128" i="2"/>
  <c r="AH128" i="2"/>
  <c r="AC128" i="2"/>
  <c r="AB128" i="2"/>
  <c r="N128" i="2"/>
  <c r="AB126" i="2"/>
  <c r="AC125" i="2"/>
  <c r="AB125" i="2"/>
  <c r="AT123" i="2"/>
  <c r="AT122" i="2"/>
  <c r="N119" i="2"/>
  <c r="AV309" i="2" l="1"/>
  <c r="AT311" i="2"/>
  <c r="AT310" i="2"/>
  <c r="AP309" i="2"/>
  <c r="AI311" i="2"/>
  <c r="AI310" i="2"/>
  <c r="AH309" i="2"/>
  <c r="AH311" i="2"/>
  <c r="AH310" i="2"/>
  <c r="AB310" i="2"/>
  <c r="Z310" i="2"/>
  <c r="T309" i="2"/>
  <c r="S309" i="2"/>
  <c r="R311" i="2"/>
  <c r="R310" i="2"/>
  <c r="R309" i="2"/>
  <c r="K311" i="2"/>
  <c r="J311" i="2"/>
  <c r="K310" i="2"/>
  <c r="J310" i="2"/>
  <c r="AT308" i="2"/>
  <c r="AT307" i="2"/>
  <c r="AG307" i="2"/>
  <c r="AE308" i="2"/>
  <c r="AE307" i="2"/>
  <c r="AD307" i="2"/>
  <c r="R306" i="2"/>
  <c r="T306" i="2"/>
  <c r="AV306" i="2"/>
  <c r="R308" i="2"/>
  <c r="R307" i="2"/>
  <c r="S306" i="2"/>
  <c r="N307" i="2"/>
  <c r="K308" i="2"/>
  <c r="J308" i="2"/>
  <c r="K307" i="2"/>
  <c r="J307" i="2"/>
  <c r="V302" i="2"/>
  <c r="AV301" i="2"/>
  <c r="AI303" i="2"/>
  <c r="AH303" i="2"/>
  <c r="AH302" i="2"/>
  <c r="AT303" i="2"/>
  <c r="AT302" i="2"/>
  <c r="AC303" i="2"/>
  <c r="AB303" i="2"/>
  <c r="AC302" i="2"/>
  <c r="AB302" i="2"/>
  <c r="AA302" i="2"/>
  <c r="Z302" i="2"/>
  <c r="R302" i="2"/>
  <c r="N302" i="2"/>
  <c r="K303" i="2"/>
  <c r="J303" i="2"/>
  <c r="K302" i="2"/>
  <c r="J302" i="2"/>
  <c r="K300" i="2"/>
  <c r="J300" i="2"/>
  <c r="K299" i="2"/>
  <c r="J299" i="2"/>
  <c r="J297" i="2"/>
  <c r="K297" i="2"/>
  <c r="K296" i="2"/>
  <c r="J296" i="2"/>
  <c r="N296" i="2"/>
  <c r="AV298" i="2"/>
  <c r="T298" i="2"/>
  <c r="S298" i="2"/>
  <c r="R300" i="2"/>
  <c r="R299" i="2"/>
  <c r="R298" i="2"/>
  <c r="Z299" i="2"/>
  <c r="AC299" i="2"/>
  <c r="AB299" i="2"/>
  <c r="AT300" i="2"/>
  <c r="AT299" i="2"/>
  <c r="AI296" i="2"/>
  <c r="AI297" i="2"/>
  <c r="AH297" i="2"/>
  <c r="AH296" i="2"/>
  <c r="AH295" i="2"/>
  <c r="AW295" i="2"/>
  <c r="AV295" i="2"/>
  <c r="AT297" i="2"/>
  <c r="AT296" i="2"/>
  <c r="AC297" i="2"/>
  <c r="AB297" i="2"/>
  <c r="AC296" i="2"/>
  <c r="AB296" i="2"/>
  <c r="AA296" i="2"/>
  <c r="Z296" i="2"/>
  <c r="AP295" i="2"/>
  <c r="S295" i="2"/>
  <c r="R297" i="2"/>
  <c r="R296" i="2"/>
  <c r="AH291" i="2" l="1"/>
  <c r="T291" i="2"/>
  <c r="U291" i="2"/>
  <c r="BH291" i="2"/>
  <c r="AH269" i="2"/>
  <c r="AB269" i="2"/>
  <c r="AH266" i="2"/>
  <c r="AB266" i="2"/>
  <c r="AH263" i="2"/>
  <c r="AH260" i="2"/>
  <c r="AH254" i="2"/>
  <c r="AB254" i="2"/>
  <c r="AH251" i="2"/>
  <c r="AH247" i="2"/>
  <c r="AH242" i="2"/>
  <c r="AH239" i="2"/>
  <c r="AH234" i="2"/>
  <c r="AT228" i="2"/>
  <c r="AH228" i="2"/>
  <c r="AH225" i="2"/>
  <c r="AH219" i="2"/>
  <c r="T293" i="2"/>
  <c r="T292" i="2"/>
  <c r="AT293" i="2"/>
  <c r="AT29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Allen</author>
    <author>Angelina Reyes</author>
    <author>Lucy Cramp</author>
    <author>Hannah Berger</author>
    <author>Amanda Naude</author>
    <author>tc={61997341-FD2E-42A1-BB8C-7A222E7FBED6}</author>
    <author>tc={6663E015-07D3-47A3-A4BF-01A5312DFF8C}</author>
    <author>tc={F4C34A44-1BDA-4570-8829-A191C7BD0D22}</author>
    <author>tc={118752D8-D3AF-410C-8029-0F331B4DE3A8}</author>
    <author>tc={14E62EBA-5ED7-4287-AAFB-40CCBEED7C58}</author>
    <author>tc={5C47445C-32E3-47E2-B736-8068832AA774}</author>
    <author>tc={9EF0A5E7-A367-48FE-AE46-CBF81038AD2F}</author>
    <author>tc={0828B417-339D-4FB0-9798-ED606F28A9DC}</author>
    <author>tc={37E264A4-2F23-4A37-818E-6A4429126159}</author>
    <author>tc={3BE7BB65-59BE-4DCD-97BF-035AC03AA3B5}</author>
    <author>tc={126D1B1F-220E-4663-9002-91F55A47E219}</author>
    <author>tc={051C915F-7F52-4107-A920-3A560B89AB6F}</author>
    <author>tc={5908392A-C313-4AE3-A13A-157CE52F427A}</author>
    <author>tc={3122190A-DC27-4C53-9CA3-C62E8AD3248A}</author>
    <author>tc={04DCA146-1F52-40FE-9915-D20B8435FA60}</author>
    <author>tc={FDC924A9-4847-4B62-AE5B-DA89148DFA22}</author>
    <author>tc={824FE61D-BC89-43E1-876E-DDCDC5347268}</author>
    <author>tc={460B3233-7BB8-4914-9F63-CDF51FC3BE32}</author>
  </authors>
  <commentList>
    <comment ref="A1" authorId="0" shapeId="0" xr:uid="{8B24DB0A-32E7-4C6E-A2D2-B920A467C972}">
      <text>
        <r>
          <rPr>
            <b/>
            <sz val="9"/>
            <color indexed="81"/>
            <rFont val="Tahoma"/>
            <family val="2"/>
          </rPr>
          <t>Grant Allen:</t>
        </r>
        <r>
          <rPr>
            <sz val="9"/>
            <color indexed="81"/>
            <rFont val="Tahoma"/>
            <family val="2"/>
          </rPr>
          <t xml:space="preserve">
Note discharge sampling date is date over which composite sample was collected (i.e., day before the sample was actually collected)</t>
        </r>
      </text>
    </comment>
    <comment ref="F1" authorId="0" shapeId="0" xr:uid="{438CFB02-352B-4E9E-A1A3-ADB5A7F2E47D}">
      <text>
        <r>
          <rPr>
            <b/>
            <sz val="9"/>
            <color indexed="81"/>
            <rFont val="Tahoma"/>
            <family val="2"/>
          </rPr>
          <t>Grant Allen:</t>
        </r>
        <r>
          <rPr>
            <sz val="9"/>
            <color indexed="81"/>
            <rFont val="Tahoma"/>
            <family val="2"/>
          </rPr>
          <t xml:space="preserve">
composite sample collected over the 24 hour period ending 8 am on the date identified (and, as a result, discharge concentrations and calculated loads relate
to the preceding 24 hours)</t>
        </r>
      </text>
    </comment>
    <comment ref="H1" authorId="0" shapeId="0" xr:uid="{3F99FC9E-C83B-4686-8955-140C39E7938F}">
      <text>
        <r>
          <rPr>
            <b/>
            <sz val="9"/>
            <color indexed="81"/>
            <rFont val="Tahoma"/>
            <family val="2"/>
          </rPr>
          <t>Grant Allen:</t>
        </r>
        <r>
          <rPr>
            <sz val="9"/>
            <color indexed="81"/>
            <rFont val="Tahoma"/>
            <family val="2"/>
          </rPr>
          <t xml:space="preserve">
Measured at the time of sampling</t>
        </r>
      </text>
    </comment>
    <comment ref="AB12" authorId="1" shapeId="0" xr:uid="{72FEDA64-85DE-4310-9963-25BBBEFD0C4F}">
      <text>
        <r>
          <rPr>
            <b/>
            <sz val="8"/>
            <color indexed="81"/>
            <rFont val="Tahoma"/>
            <family val="2"/>
          </rPr>
          <t>Angelina Reyes:</t>
        </r>
        <r>
          <rPr>
            <sz val="8"/>
            <color indexed="81"/>
            <rFont val="Tahoma"/>
            <family val="2"/>
          </rPr>
          <t xml:space="preserve">
re test</t>
        </r>
      </text>
    </comment>
    <comment ref="AT12" authorId="0" shapeId="0" xr:uid="{FE5F155B-2D6C-48F9-A2B5-3FC6606A1943}">
      <text>
        <r>
          <rPr>
            <b/>
            <sz val="9"/>
            <color indexed="81"/>
            <rFont val="Tahoma"/>
            <family val="2"/>
          </rPr>
          <t>Grant Allen:</t>
        </r>
        <r>
          <rPr>
            <sz val="9"/>
            <color indexed="81"/>
            <rFont val="Tahoma"/>
            <family val="2"/>
          </rPr>
          <t xml:space="preserve">
Delected &lt;10,000 as am not confident of result - see lab comment in analysis report </t>
        </r>
      </text>
    </comment>
    <comment ref="T266" authorId="2" shapeId="0" xr:uid="{2989D3EE-6398-4D0D-83B5-C0B3F116B544}">
      <text>
        <r>
          <rPr>
            <b/>
            <sz val="9"/>
            <color indexed="81"/>
            <rFont val="Tahoma"/>
            <family val="2"/>
          </rPr>
          <t>Lucy Cramp:</t>
        </r>
        <r>
          <rPr>
            <sz val="9"/>
            <color indexed="81"/>
            <rFont val="Tahoma"/>
            <family val="2"/>
          </rPr>
          <t xml:space="preserve">
excluded 107
</t>
        </r>
      </text>
    </comment>
    <comment ref="U266" authorId="0" shapeId="0" xr:uid="{F53BDFD3-B5B2-46CE-A480-8A95408D054D}">
      <text>
        <r>
          <rPr>
            <b/>
            <sz val="9"/>
            <color indexed="81"/>
            <rFont val="Tahoma"/>
            <family val="2"/>
          </rPr>
          <t>Grant Allen:</t>
        </r>
        <r>
          <rPr>
            <sz val="9"/>
            <color indexed="81"/>
            <rFont val="Tahoma"/>
            <family val="2"/>
          </rPr>
          <t xml:space="preserve">
Excluded 107</t>
        </r>
      </text>
    </comment>
    <comment ref="W266" authorId="0" shapeId="0" xr:uid="{27BB84F8-CFC3-4CF5-81A6-5BE5D92C2AA0}">
      <text>
        <r>
          <rPr>
            <b/>
            <sz val="9"/>
            <color indexed="81"/>
            <rFont val="Tahoma"/>
            <family val="2"/>
          </rPr>
          <t>Grant Allen:</t>
        </r>
        <r>
          <rPr>
            <sz val="9"/>
            <color indexed="81"/>
            <rFont val="Tahoma"/>
            <family val="2"/>
          </rPr>
          <t xml:space="preserve">
Excluded 128</t>
        </r>
      </text>
    </comment>
    <comment ref="X266" authorId="0" shapeId="0" xr:uid="{56470ED1-B813-4394-8501-04F4CD14B768}">
      <text>
        <r>
          <rPr>
            <b/>
            <sz val="9"/>
            <color indexed="81"/>
            <rFont val="Tahoma"/>
            <family val="2"/>
          </rPr>
          <t>Grant Allen:</t>
        </r>
        <r>
          <rPr>
            <sz val="9"/>
            <color indexed="81"/>
            <rFont val="Tahoma"/>
            <family val="2"/>
          </rPr>
          <t xml:space="preserve">
Excluded 22</t>
        </r>
      </text>
    </comment>
    <comment ref="Y266" authorId="0" shapeId="0" xr:uid="{7CA19864-FD1C-4C18-81A7-DA9F5B6E3750}">
      <text>
        <r>
          <rPr>
            <b/>
            <sz val="9"/>
            <color indexed="81"/>
            <rFont val="Tahoma"/>
            <family val="2"/>
          </rPr>
          <t>Grant Allen:</t>
        </r>
        <r>
          <rPr>
            <sz val="9"/>
            <color indexed="81"/>
            <rFont val="Tahoma"/>
            <family val="2"/>
          </rPr>
          <t xml:space="preserve">
Excluded 23</t>
        </r>
      </text>
    </comment>
    <comment ref="AT281" authorId="2" shapeId="0" xr:uid="{0A4DE1E0-9F44-4F36-B46B-665051D183E4}">
      <text>
        <r>
          <rPr>
            <b/>
            <sz val="9"/>
            <color indexed="81"/>
            <rFont val="Tahoma"/>
            <family val="2"/>
          </rPr>
          <t>Lucy Cramp:</t>
        </r>
        <r>
          <rPr>
            <sz val="9"/>
            <color indexed="81"/>
            <rFont val="Tahoma"/>
            <family val="2"/>
          </rPr>
          <t xml:space="preserve">
retested version</t>
        </r>
      </text>
    </comment>
    <comment ref="A351" authorId="0" shapeId="0" xr:uid="{569B5DB7-7B74-4C69-972F-38F97C0376EF}">
      <text>
        <r>
          <rPr>
            <b/>
            <sz val="9"/>
            <color indexed="81"/>
            <rFont val="Tahoma"/>
            <family val="2"/>
          </rPr>
          <t>Grant Allen:</t>
        </r>
        <r>
          <rPr>
            <sz val="9"/>
            <color indexed="81"/>
            <rFont val="Tahoma"/>
            <family val="2"/>
          </rPr>
          <t xml:space="preserve">
composite sample collected over the 24 hour period ending 8 am on the date identified (and, as a result, discharge concentrations and calculated loads relate to the preceding 24 hours)</t>
        </r>
      </text>
    </comment>
    <comment ref="G372" authorId="3" shapeId="0" xr:uid="{F6D3E4C9-DCF0-45F8-815C-8FA420C9277F}">
      <text>
        <r>
          <rPr>
            <b/>
            <sz val="9"/>
            <color indexed="81"/>
            <rFont val="Tahoma"/>
            <family val="2"/>
          </rPr>
          <t>Hannah Berger:</t>
        </r>
        <r>
          <rPr>
            <sz val="9"/>
            <color indexed="81"/>
            <rFont val="Tahoma"/>
            <family val="2"/>
          </rPr>
          <t xml:space="preserve">
Corrected from 30. Cross checked the lab report.</t>
        </r>
      </text>
    </comment>
    <comment ref="F397" authorId="0" shapeId="0" xr:uid="{47ADB2C2-F18E-45DF-BF06-D1465B3166DD}">
      <text>
        <r>
          <rPr>
            <b/>
            <sz val="9"/>
            <color indexed="81"/>
            <rFont val="Tahoma"/>
            <family val="2"/>
          </rPr>
          <t>Grant Allen:</t>
        </r>
        <r>
          <rPr>
            <sz val="9"/>
            <color indexed="81"/>
            <rFont val="Tahoma"/>
            <family val="2"/>
          </rPr>
          <t xml:space="preserve">
16/04/23 was recorded as 2756 in daily datasheet</t>
        </r>
      </text>
    </comment>
    <comment ref="AT414" authorId="0" shapeId="0" xr:uid="{2EF70EBF-C555-4851-8255-2D95B4ECD0BC}">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t>
        </r>
      </text>
    </comment>
    <comment ref="BE414" authorId="0" shapeId="0" xr:uid="{42199922-AE9C-4E7B-8FCA-E7B525676CD1}">
      <text>
        <r>
          <rPr>
            <b/>
            <sz val="9"/>
            <color indexed="81"/>
            <rFont val="Tahoma"/>
            <family val="2"/>
          </rPr>
          <t>Grant Allen:</t>
        </r>
        <r>
          <rPr>
            <sz val="9"/>
            <color indexed="81"/>
            <rFont val="Tahoma"/>
            <family val="2"/>
          </rPr>
          <t xml:space="preserve">
Dissolved fraction was greater than that for the total fraction, but within analytical
variation of the methods</t>
        </r>
      </text>
    </comment>
    <comment ref="BQ414" authorId="0" shapeId="0" xr:uid="{9C6ED7E1-D9FC-49C9-AA06-E0B25139ABF5}">
      <text>
        <r>
          <rPr>
            <b/>
            <sz val="9"/>
            <color indexed="81"/>
            <rFont val="Tahoma"/>
            <family val="2"/>
          </rPr>
          <t>Grant Allen:</t>
        </r>
        <r>
          <rPr>
            <sz val="9"/>
            <color indexed="81"/>
            <rFont val="Tahoma"/>
            <family val="2"/>
          </rPr>
          <t xml:space="preserve">
Dissolved fraction was greater than that for the total fraction, but within analytical
variation of the methods</t>
        </r>
      </text>
    </comment>
    <comment ref="R415" authorId="0" shapeId="0" xr:uid="{8FCBA5AB-F8A5-489B-AC8D-00BE62FB272A}">
      <text>
        <r>
          <rPr>
            <b/>
            <sz val="9"/>
            <color indexed="81"/>
            <rFont val="Tahoma"/>
            <family val="2"/>
          </rPr>
          <t>Grant Allen:</t>
        </r>
        <r>
          <rPr>
            <sz val="9"/>
            <color indexed="81"/>
            <rFont val="Tahoma"/>
            <family val="2"/>
          </rPr>
          <t xml:space="preserve">
It has been noted that the result for Nitrite-N was greater than that for Nitrate-N + Nitrite-N, but within the analytical
variation of these methods</t>
        </r>
      </text>
    </comment>
    <comment ref="T415" authorId="0" shapeId="0" xr:uid="{3AD25E65-66A2-4130-B059-7EC54D63C12A}">
      <text>
        <r>
          <rPr>
            <b/>
            <sz val="9"/>
            <color indexed="81"/>
            <rFont val="Tahoma"/>
            <family val="2"/>
          </rPr>
          <t>Grant Allen:</t>
        </r>
        <r>
          <rPr>
            <sz val="9"/>
            <color indexed="81"/>
            <rFont val="Tahoma"/>
            <family val="2"/>
          </rPr>
          <t xml:space="preserve">
It has been noted that the result for Nitrite-N was greater than that for Nitrate-N + Nitrite-N, but within the analytical
variation of these methods</t>
        </r>
      </text>
    </comment>
    <comment ref="AT415" authorId="0" shapeId="0" xr:uid="{E286475C-8DE6-4DBE-868E-05806DE87F71}">
      <text>
        <r>
          <rPr>
            <b/>
            <sz val="9"/>
            <color indexed="81"/>
            <rFont val="Tahoma"/>
            <family val="2"/>
          </rPr>
          <t>Grant Allen:</t>
        </r>
        <r>
          <rPr>
            <sz val="9"/>
            <color indexed="81"/>
            <rFont val="Tahoma"/>
            <family val="2"/>
          </rPr>
          <t xml:space="preserve">
Please interpret this microbiological result with caution as the sample was &gt;24 hours old on receipt at the lab. The
sample is required to reach the laboratory with sufficient time to allow testing to commence within 24 hours of sampling</t>
        </r>
      </text>
    </comment>
    <comment ref="AY415" authorId="0" shapeId="0" xr:uid="{4C581761-AB47-471D-9EA4-5FB259624978}">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15" authorId="0" shapeId="0" xr:uid="{D7A23789-EF0E-4CB3-82B0-ED971EE9E1C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15" authorId="0" shapeId="0" xr:uid="{A9A96E65-5D0B-4CE5-A53B-E838D9F3F563}">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K415" authorId="0" shapeId="0" xr:uid="{C7CA7683-C654-4150-8E47-959B871E314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15" authorId="0" shapeId="0" xr:uid="{AE180789-5EAB-4ECA-B802-A223121A592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15" authorId="0" shapeId="0" xr:uid="{73AE2941-713D-4FD3-B024-37E8580A214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Z421" authorId="0" shapeId="0" xr:uid="{44F5C451-6A61-4B3B-ACD1-B52DE058FE94}">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A421" authorId="0" shapeId="0" xr:uid="{A7A3E669-CAE8-4D8C-AAA1-640F5C9FA3C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T421" authorId="0" shapeId="0" xr:uid="{C65EB50B-B935-4A84-95C8-2673F49434D4}">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21" authorId="0" shapeId="0" xr:uid="{518BFE77-7112-4D47-B347-F729688751E3}">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A421" authorId="0" shapeId="0" xr:uid="{656E92C4-DDFC-45FA-B36A-FB7889AA5259}">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B421" authorId="0" shapeId="0" xr:uid="{6350FB72-C80C-47EC-A98E-2494CA59EAF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C421" authorId="0" shapeId="0" xr:uid="{D0045C2E-D7F8-4B00-AF15-DAF96173E53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21" authorId="0" shapeId="0" xr:uid="{DFB3A70F-EDE0-4C19-97F9-BAD3C0266DA0}">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21" authorId="0" shapeId="0" xr:uid="{E961D921-B359-4D2C-B21D-799306AECC0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21" authorId="0" shapeId="0" xr:uid="{95FEC9C0-FDC3-4C3F-96F1-C50166E8AD16}">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21" authorId="0" shapeId="0" xr:uid="{99735059-B4AD-4E03-A71D-5E38FD0C7978}">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M421" authorId="0" shapeId="0" xr:uid="{1B5DC5D8-F6EA-4CFF-B950-4840C281A5A3}">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N421" authorId="0" shapeId="0" xr:uid="{9F73B80B-DFBA-427F-838C-A9F66DADFC0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O421" authorId="0" shapeId="0" xr:uid="{633AB316-C062-4088-8196-258919C0963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21" authorId="0" shapeId="0" xr:uid="{88F2BA29-4BD4-431F-92F6-0ACEA8D061C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21" authorId="0" shapeId="0" xr:uid="{839A42D9-FE1B-4679-BC5B-38D82BCA53C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21" authorId="0" shapeId="0" xr:uid="{E5C9EE49-BB9A-4CE0-907F-EC0329C96C4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X423" authorId="4" shapeId="0" xr:uid="{47C8E5D7-9670-4E93-BBC7-2F9C1A67C2BA}">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Y423" authorId="4" shapeId="0" xr:uid="{7CCC16B8-6FCF-41A7-A955-19378B5F6DB8}">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E423" authorId="4" shapeId="0" xr:uid="{F226FAAF-57C0-451F-93B8-7938361550FE}">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F423" authorId="4" shapeId="0" xr:uid="{24832EEF-4B1B-4EF8-898F-D0E12706373C}">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B424" authorId="0" shapeId="0" xr:uid="{68B6035B-FB5B-43CA-93E8-738B2A18D39D}">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Demand(cBOD5) analyses on the day that they arrived at the laboratory. The analysis was performed, as soon as
possible on the unpreserved sample which had been kept in refrigerated storage at approximately 4°C.</t>
        </r>
      </text>
    </comment>
    <comment ref="AH424" authorId="0" shapeId="0" xr:uid="{0F0FB56D-CA43-434E-A78B-BBE599FB5C8A}">
      <text>
        <r>
          <rPr>
            <b/>
            <sz val="9"/>
            <color indexed="81"/>
            <rFont val="Tahoma"/>
            <family val="2"/>
          </rPr>
          <t>Grant Allen:</t>
        </r>
        <r>
          <rPr>
            <sz val="9"/>
            <color indexed="81"/>
            <rFont val="Tahoma"/>
            <family val="2"/>
          </rPr>
          <t xml:space="preserve">
Why was this tested?</t>
        </r>
      </text>
    </comment>
    <comment ref="AT424" authorId="0" shapeId="0" xr:uid="{0A279E21-CEE8-45CC-ABCD-AD70E6D30DFB}">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24" authorId="0" shapeId="0" xr:uid="{09755D9E-2C9F-4172-B61A-691642C41CB4}">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24" authorId="0" shapeId="0" xr:uid="{31F01481-C019-43F8-85FB-A23F163B09B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24" authorId="0" shapeId="0" xr:uid="{2282D0C7-C4FF-4C0D-ACCA-C516C73A62F2}">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24" authorId="0" shapeId="0" xr:uid="{8A6328F4-2B16-4AA5-B037-3038D840ECC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24" authorId="0" shapeId="0" xr:uid="{194B2B7D-BE32-44D8-9F2F-C3A5B8FAB2B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24" authorId="0" shapeId="0" xr:uid="{F9B6E4F5-B020-4FD6-8552-50744EA39AF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T425" authorId="0" shapeId="0" xr:uid="{91BD318F-9D64-4E32-BFCE-6D52796E25CF}">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25" authorId="0" shapeId="0" xr:uid="{ED5DAC6C-BC62-40BA-A69C-085DBEECFD9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25" authorId="0" shapeId="0" xr:uid="{4BF8BB20-0055-454F-B537-E50E7BC0FE6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25" authorId="0" shapeId="0" xr:uid="{285FB302-2325-4600-8303-3B1CFAA1AAE9}">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25" authorId="0" shapeId="0" xr:uid="{22D53DC0-02A7-4E68-9822-1D6DD865B7B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25" authorId="0" shapeId="0" xr:uid="{2BFA4367-12CE-45D3-9F16-862B9CBD15A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25" authorId="0" shapeId="0" xr:uid="{D5FC6860-20B1-4576-A29E-9E02B77A137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26" authorId="0" shapeId="0" xr:uid="{4E04D617-795A-4D63-B99A-D1DB739CF17F}">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NOxN /NO2N analysis.</t>
        </r>
      </text>
    </comment>
    <comment ref="T426" authorId="0" shapeId="0" xr:uid="{65FC5929-7935-4027-9F08-DFA7B9438F6A}">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NOxN /NO2N analysis.</t>
        </r>
      </text>
    </comment>
    <comment ref="Z426" authorId="0" shapeId="0" xr:uid="{19A89DDF-EF59-4641-8120-D0CAB588A786}">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A426" authorId="0" shapeId="0" xr:uid="{08F3CFA4-3B54-4CFE-87E1-1B63E183943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T426" authorId="0" shapeId="0" xr:uid="{A11E3DD9-5BEE-4EAF-A29C-F4EAF3EFE866}">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t>
        </r>
      </text>
    </comment>
    <comment ref="AU426" authorId="0" shapeId="0" xr:uid="{1C551A9A-0C18-4AEE-BEFB-B3D0FE440701}">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V426" authorId="0" shapeId="0" xr:uid="{E4DE1981-6C80-4A6C-BC9D-33A7A0253EC5}">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W426" authorId="0" shapeId="0" xr:uid="{CB3C2169-E391-4144-97AB-A05800629539}">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X426" authorId="0" shapeId="0" xr:uid="{EB31D025-7601-4786-A257-20F1166F0BFC}">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Y426" authorId="0" shapeId="0" xr:uid="{B25F0D58-0D0B-459F-B61C-E4E3F0F3D534}">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Z426" authorId="0" shapeId="0" xr:uid="{716A5CE3-B864-48F7-BBF1-690BAAC19BED}">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A426" authorId="0" shapeId="0" xr:uid="{D664684B-FE6A-48B4-B4AF-86D60DBF216B}">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B426" authorId="0" shapeId="0" xr:uid="{3073B1BD-34AA-4265-9665-D40B9AB323F6}">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C426" authorId="0" shapeId="0" xr:uid="{3951EDDA-71A0-4E05-A0DB-5CFD86DE7180}">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D426" authorId="0" shapeId="0" xr:uid="{1B795A96-0FC8-4CD6-AAF1-BE410DC39B40}">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E426" authorId="0" shapeId="0" xr:uid="{07B174C2-4AE5-4F25-A789-83A54BA1A7BA}">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F426" authorId="0" shapeId="0" xr:uid="{7F1FB47D-C2A6-4C11-9D8A-7A44EA30FC15}">
      <text>
        <r>
          <rPr>
            <b/>
            <sz val="9"/>
            <color indexed="81"/>
            <rFont val="Tahoma"/>
            <family val="2"/>
          </rPr>
          <t>Grant Allen:</t>
        </r>
        <r>
          <rPr>
            <sz val="9"/>
            <color indexed="81"/>
            <rFont val="Tahoma"/>
            <family val="2"/>
          </rPr>
          <t xml:space="preserve">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Z430" authorId="5" shapeId="0" xr:uid="{61997341-FD2E-42A1-BB8C-7A222E7FBED6}">
      <text>
        <t>[Threaded comment]
Your version of Excel allows you to read this threaded comment; however, any edits to it will get removed if the file is opened in a newer version of Excel. Learn more: https://go.microsoft.com/fwlink/?linkid=870924
Comment:
    It has been noted that the result for Dissolved Chemical Oxygen Demand (Dissolved COD) was greater than that for Total
Chemical Oxygen Demand (Total COD), but within the analytical variation of these methods.</t>
      </text>
    </comment>
    <comment ref="AA430" authorId="6" shapeId="0" xr:uid="{6663E015-07D3-47A3-A4BF-01A5312DFF8C}">
      <text>
        <t>[Threaded comment]
Your version of Excel allows you to read this threaded comment; however, any edits to it will get removed if the file is opened in a newer version of Excel. Learn more: https://go.microsoft.com/fwlink/?linkid=870924
Comment:
    It has been noted that the result for Dissolved Chemical Oxygen Demand (Dissolved COD) was greater than that for Total
Chemical Oxygen Demand (Total COD), but within the analytical variation of these methods.</t>
      </text>
    </comment>
    <comment ref="AT430" authorId="7" shapeId="0" xr:uid="{F4C34A44-1BDA-4570-8829-A191C7BD0D22}">
      <text>
        <t>[Threaded comment]
Your version of Excel allows you to read this threaded comment; however, any edits to it will get removed if the file is opened in a newer version of Excel. Learn more: https://go.microsoft.com/fwlink/?linkid=870924
Comment: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text>
    </comment>
    <comment ref="AU430" authorId="8" shapeId="0" xr:uid="{118752D8-D3AF-410C-8029-0F331B4DE3A8}">
      <text>
        <t>[Threaded comment]
Your version of Excel allows you to read this threaded comment; however, any edits to it will get removed if the file is opened in a newer version of Excel. Learn more: https://go.microsoft.com/fwlink/?linkid=870924
Comment:
    It should be noted that a precipitate was observed in the filtered nitric preserved fraction of this sample. In order to
analyse this sample for dissolved metals, an additional digestion step was required on the filtrate to re-dissolve the
precipitate prior to analysis.</t>
      </text>
    </comment>
    <comment ref="AV430" authorId="9" shapeId="0" xr:uid="{14E62EBA-5ED7-4287-AAFB-40CCBEED7C58}">
      <text>
        <t>[Threaded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
      </text>
    </comment>
    <comment ref="AW430" authorId="10" shapeId="0" xr:uid="{5C47445C-32E3-47E2-B736-8068832AA774}">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AX430" authorId="11" shapeId="0" xr:uid="{9EF0A5E7-A367-48FE-AE46-CBF81038AD2F}">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AY430" authorId="12" shapeId="0" xr:uid="{0828B417-339D-4FB0-9798-ED606F28A9DC}">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AZ430" authorId="13" shapeId="0" xr:uid="{37E264A4-2F23-4A37-818E-6A4429126159}">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B430" authorId="14" shapeId="0" xr:uid="{3BE7BB65-59BE-4DCD-97BF-035AC03AA3B5}">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C430" authorId="15" shapeId="0" xr:uid="{126D1B1F-220E-4663-9002-91F55A47E219}">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D430" authorId="16" shapeId="0" xr:uid="{051C915F-7F52-4107-A920-3A560B89AB6F}">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E430" authorId="17" shapeId="0" xr:uid="{5908392A-C313-4AE3-A13A-157CE52F427A}">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F430" authorId="18" shapeId="0" xr:uid="{3122190A-DC27-4C53-9CA3-C62E8AD3248A}">
      <text>
        <t xml:space="preserve">[Threaded comment]
Your version of Excel allows you to read this threaded comment; however, any edits to it will get removed if the file is opened in a newer version of Excel. Learn more: https://go.microsoft.com/fwlink/?linkid=870924
Comment:
    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
      </text>
    </comment>
    <comment ref="BK430" authorId="19" shapeId="0" xr:uid="{04DCA146-1F52-40FE-9915-D20B8435FA60}">
      <text>
        <t>[Threaded comment]
Your version of Excel allows you to read this threaded comment; however, any edits to it will get removed if the file is opened in a newer version of Excel. Learn more: https://go.microsoft.com/fwlink/?linkid=870924
Comment:
    It has been noted that the result for the dissolved fraction was greater than that for the total fraction, but within analytical
variation of the methods.</t>
      </text>
    </comment>
    <comment ref="BL430" authorId="20" shapeId="0" xr:uid="{FDC924A9-4847-4B62-AE5B-DA89148DFA22}">
      <text>
        <t>[Threaded comment]
Your version of Excel allows you to read this threaded comment; however, any edits to it will get removed if the file is opened in a newer version of Excel. Learn more: https://go.microsoft.com/fwlink/?linkid=870924
Comment:
    It has been noted that the result for the dissolved fraction was greater than that for the total fraction, but within analytical
variation of the methods.</t>
      </text>
    </comment>
    <comment ref="BP430" authorId="21" shapeId="0" xr:uid="{824FE61D-BC89-43E1-876E-DDCDC5347268}">
      <text>
        <t>[Threaded comment]
Your version of Excel allows you to read this threaded comment; however, any edits to it will get removed if the file is opened in a newer version of Excel. Learn more: https://go.microsoft.com/fwlink/?linkid=870924
Comment:
    It has been noted that the result for the dissolved fraction was greater than that for the total fraction, but within analytical
variation of the methods.</t>
      </text>
    </comment>
    <comment ref="BR430" authorId="22" shapeId="0" xr:uid="{460B3233-7BB8-4914-9F63-CDF51FC3BE32}">
      <text>
        <t>[Threaded comment]
Your version of Excel allows you to read this threaded comment; however, any edits to it will get removed if the file is opened in a newer version of Excel. Learn more: https://go.microsoft.com/fwlink/?linkid=870924
Comment:
    It has been noted that the result for the dissolved fraction was greater than that for the total fraction, but within analytical
variation of the methods.</t>
      </text>
    </comment>
    <comment ref="N437" authorId="0" shapeId="0" xr:uid="{51F063B3-A794-4663-A9BA-B6F675A95AFB}">
      <text>
        <r>
          <rPr>
            <b/>
            <sz val="9"/>
            <color indexed="81"/>
            <rFont val="Tahoma"/>
            <family val="2"/>
          </rPr>
          <t>Grant Allen:</t>
        </r>
        <r>
          <rPr>
            <sz val="9"/>
            <color indexed="81"/>
            <rFont val="Tahoma"/>
            <family val="2"/>
          </rPr>
          <t xml:space="preserve">
It has been noted that the result for Volatile Suspended Solids was greater than that for Total Suspended Solids, but
within the analytical variation of these methods.</t>
        </r>
      </text>
    </comment>
    <comment ref="AT437" authorId="0" shapeId="0" xr:uid="{5E9CC991-CD71-4427-A539-F088516B0162}">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C438" authorId="0" shapeId="0" xr:uid="{DEF3FF73-7A5D-44BF-AE75-FD2FC03B6EAD}">
      <text>
        <r>
          <rPr>
            <b/>
            <sz val="9"/>
            <color indexed="81"/>
            <rFont val="Tahoma"/>
            <family val="2"/>
          </rPr>
          <t>Grant Allen:</t>
        </r>
        <r>
          <rPr>
            <sz val="9"/>
            <color indexed="81"/>
            <rFont val="Tahoma"/>
            <family val="2"/>
          </rPr>
          <t xml:space="preserve">
The initial result for carbonaceous Biochemical Oxygen Demand (cBOD5) was over-range due to insufficient dilution of
the sample. In order to achieve a result with acceptable dissolved oxygen consumption the cBOD5 analysis was repeated
on a sub-sample that had been stored frozen, using a smaller volume.</t>
        </r>
      </text>
    </comment>
    <comment ref="AT438" authorId="0" shapeId="0" xr:uid="{B2B30BCC-0E85-44CC-83B5-AB2B88AEF93F}">
      <text>
        <r>
          <rPr>
            <b/>
            <sz val="9"/>
            <color indexed="81"/>
            <rFont val="Tahoma"/>
            <family val="2"/>
          </rPr>
          <t>Grant Allen:</t>
        </r>
        <r>
          <rPr>
            <sz val="9"/>
            <color indexed="81"/>
            <rFont val="Tahoma"/>
            <family val="2"/>
          </rPr>
          <t xml:space="preserve">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R439" authorId="0" shapeId="0" xr:uid="{78940A02-A6DB-4AEA-A77A-DEE053C62B41}">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NOxN /NO2N analysis.</t>
        </r>
      </text>
    </comment>
    <comment ref="T439" authorId="0" shapeId="0" xr:uid="{509A49C9-B64D-402E-8723-1AB0B5187B3B}">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NOxN /NO2N analysis.</t>
        </r>
      </text>
    </comment>
    <comment ref="AB439" authorId="0" shapeId="0" xr:uid="{F32DB376-2991-4478-8F93-8A5D4A061769}">
      <text>
        <r>
          <rPr>
            <b/>
            <sz val="9"/>
            <color indexed="81"/>
            <rFont val="Tahoma"/>
            <family val="2"/>
          </rPr>
          <t>Grant Allen:</t>
        </r>
        <r>
          <rPr>
            <sz val="9"/>
            <color indexed="81"/>
            <rFont val="Tahoma"/>
            <family val="2"/>
          </rPr>
          <t xml:space="preserve">
The initial result for carbonaceous Biochemical Oxygen Demand (cBOD5) was over-range due to insufficient dilution of
the sample. In order to achieve a result with acceptable dissolved oxygen consumption the cBOD5 analysis was repeated
on a sub-sample that had been stored frozen, using a smaller volume.</t>
        </r>
      </text>
    </comment>
    <comment ref="AC439" authorId="0" shapeId="0" xr:uid="{12ED20A6-DE9A-47DC-8402-8A0B3AF02754}">
      <text>
        <r>
          <rPr>
            <b/>
            <sz val="9"/>
            <color indexed="81"/>
            <rFont val="Tahoma"/>
            <family val="2"/>
          </rPr>
          <t>Grant Allen:</t>
        </r>
        <r>
          <rPr>
            <sz val="9"/>
            <color indexed="81"/>
            <rFont val="Tahoma"/>
            <family val="2"/>
          </rPr>
          <t xml:space="preserve">
The initial result for carbonaceous Biochemical Oxygen Demand (cBOD5) was over-range due to insufficient dilution of
the sample. In order to achieve a result with acceptable dissolved oxygen consumption the cBOD5 analysis was repeated
on a sub-sample that had been stored frozen, using a smaller volume.</t>
        </r>
      </text>
    </comment>
    <comment ref="AT439" authorId="0" shapeId="0" xr:uid="{CCFD4520-A314-4732-A92B-EACFF0125812}">
      <text>
        <r>
          <rPr>
            <b/>
            <sz val="9"/>
            <color indexed="81"/>
            <rFont val="Tahoma"/>
            <family val="2"/>
          </rPr>
          <t>Grant Allen:</t>
        </r>
        <r>
          <rPr>
            <sz val="9"/>
            <color indexed="81"/>
            <rFont val="Tahoma"/>
            <family val="2"/>
          </rPr>
          <t xml:space="preserve">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U439" authorId="0" shapeId="0" xr:uid="{4C8ACC93-38B0-45CF-AA7A-C33C43969151}">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V439" authorId="0" shapeId="0" xr:uid="{E6D9EC97-CDC6-44BA-BD72-2220F38D8671}">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W439" authorId="0" shapeId="0" xr:uid="{4B4AAA01-4510-400E-894D-F8B8BD8050EC}">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X439" authorId="0" shapeId="0" xr:uid="{31109911-D15A-4028-B6C9-AC7A10D836D7}">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Y439" authorId="0" shapeId="0" xr:uid="{AC5CA404-FD4F-4A32-995E-488F33776F09}">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Z439" authorId="0" shapeId="0" xr:uid="{D1564FF5-7422-4D95-87DE-E4A5B5CC97F3}">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A439" authorId="0" shapeId="0" xr:uid="{D7FAE735-4163-48B0-9A18-A277EECE00F7}">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B439" authorId="0" shapeId="0" xr:uid="{5FB382EB-A16E-4FB0-9EB6-A9F8C8895666}">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C439" authorId="0" shapeId="0" xr:uid="{DB95FC71-917C-4310-83DB-C7F79533A7B9}">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D439" authorId="0" shapeId="0" xr:uid="{278BE543-3BB9-48BA-BF6B-708DE3F39E7D}">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E439" authorId="0" shapeId="0" xr:uid="{06CA04B7-2544-4772-80BE-597AC449FA42}">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F439" authorId="0" shapeId="0" xr:uid="{64D9ADB5-0EEC-4ACB-98FB-40997590D5D2}">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B442" authorId="0" shapeId="0" xr:uid="{7ED3D527-D193-4845-873A-D176560F69BC}">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analyses were performed, as soon
as possible, on the frozen samples.</t>
        </r>
      </text>
    </comment>
    <comment ref="AC442" authorId="0" shapeId="0" xr:uid="{41EAF595-FA7A-44D8-9231-542EABA64A01}">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analyses were performed, as soon
as possible, on the frozen samples.</t>
        </r>
      </text>
    </comment>
    <comment ref="AT442" authorId="0" shapeId="0" xr:uid="{53A2F7F6-FAA8-4930-ABBB-40E4B0A9FB69}">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U442" authorId="0" shapeId="0" xr:uid="{1B031742-5C18-419D-BDD8-CDF294C182C4}">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V442" authorId="0" shapeId="0" xr:uid="{DEED06F9-AB65-4529-91EB-61EB2EA5A4E2}">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W442" authorId="0" shapeId="0" xr:uid="{6038FC48-D54A-47A7-A9C1-BA9A90C00D44}">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X442" authorId="0" shapeId="0" xr:uid="{D1FE34E9-B59E-4A69-9AC2-03E206021799}">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Y442" authorId="0" shapeId="0" xr:uid="{5DB6516F-CF0C-4215-8633-CAEF769BBAD2}">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AZ442" authorId="0" shapeId="0" xr:uid="{B0418D6D-3A0E-49B7-94F2-88CCA5A6ABC4}">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A442" authorId="0" shapeId="0" xr:uid="{7FFD4859-0DD4-49FA-A4A7-8B851649139B}">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B442" authorId="0" shapeId="0" xr:uid="{6805BA0B-9AAE-4BC6-A602-B48A5A5A70DF}">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C442" authorId="0" shapeId="0" xr:uid="{C4CB47FB-A7B7-4F67-A39E-5F3C44C27291}">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D442" authorId="0" shapeId="0" xr:uid="{4A005822-3C4D-41C5-BBA8-239C66B114C1}">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E442" authorId="0" shapeId="0" xr:uid="{636208AD-3747-4C44-A673-DE4495986DEF}">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BF442" authorId="0" shapeId="0" xr:uid="{803C2950-45BA-4CBF-9314-F273F6B1531E}">
      <text>
        <r>
          <rPr>
            <b/>
            <sz val="9"/>
            <color indexed="81"/>
            <rFont val="Tahoma"/>
            <family val="2"/>
          </rPr>
          <t>Grant Allen:</t>
        </r>
        <r>
          <rPr>
            <sz val="9"/>
            <color indexed="81"/>
            <rFont val="Tahoma"/>
            <family val="2"/>
          </rPr>
          <t xml:space="preserve">
It should be noted that a precipitate was observed in the filtered nitric preserved fraction of this sample. In order to
analyse this sample for dissolved metals, an additional digestion step was required on the filtrate to re-dissolve the
precipitate prior to analysis</t>
        </r>
      </text>
    </comment>
    <comment ref="R445" authorId="0" shapeId="0" xr:uid="{038E6CBF-450F-4D66-95BA-04E1A60CFC07}">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T445" authorId="0" shapeId="0" xr:uid="{8D42AD5E-ED34-4E42-AB51-1CF052EA6E4A}">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AB445" authorId="0" shapeId="0" xr:uid="{F6D7EA04-845A-4C52-9222-C9FD33CD08CE}">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Demand(cBOD5) analyses on the day that they arrived at the laboratory. The analyses were performed as soon as
possible on the unpreserved samples which had been kept in refrigerated storage at approximately 4°C.</t>
        </r>
      </text>
    </comment>
    <comment ref="AC445" authorId="0" shapeId="0" xr:uid="{50604534-105C-4FFB-9C7C-C3EDB30A0E25}">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Demand(cBOD5) analyses on the day that they arrived at the laboratory. The analyses were performed as soon as
possible on the unpreserved samples which had been kept in refrigerated storage at approximately 4°C.</t>
        </r>
      </text>
    </comment>
    <comment ref="AT445" authorId="0" shapeId="0" xr:uid="{F5386A06-AE0A-49D0-8ABE-A63419E3ED82}">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BE445" authorId="0" shapeId="0" xr:uid="{AA1AD7AB-CB52-4227-9D8C-C2B4FEFEB02A}">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46" authorId="0" shapeId="0" xr:uid="{315885D5-0BA4-4CCC-A679-4AC87F7D4221}">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46" authorId="0" shapeId="0" xr:uid="{8F694720-20A2-486D-9B48-DC1C0A6837BB}">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B446" authorId="0" shapeId="0" xr:uid="{8753F867-4CA0-4205-8EAD-BB8EE5B4E503}">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C446" authorId="0" shapeId="0" xr:uid="{9A628513-5462-4D1F-9F34-AB98FC77DB07}">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T446" authorId="0" shapeId="0" xr:uid="{F4E6A160-403A-45C8-AD25-A0D4A79136FE}">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T453" authorId="0" shapeId="0" xr:uid="{ABB4A91D-17E2-4B6B-819E-430FC707F77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BA453" authorId="0" shapeId="0" xr:uid="{5292A375-5FF7-4DA6-ACB9-5111044B9A3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M453" authorId="0" shapeId="0" xr:uid="{E16CAD75-7F1F-4CEC-8F1A-F6FABD7D59B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C454" authorId="0" shapeId="0" xr:uid="{E32CB4AE-00CA-4294-8E30-488106AB1F41}">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T454" authorId="0" shapeId="0" xr:uid="{BC035B74-6236-4D5A-8798-BE3DB5C0C19F}">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Z455" authorId="0" shapeId="0" xr:uid="{39D84F96-615D-4832-A8C4-0A4C1D5A56D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A455" authorId="0" shapeId="0" xr:uid="{23884F86-CFE5-4CE0-AC33-59A8A98C0470}">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Y455" authorId="0" shapeId="0" xr:uid="{023313BF-B275-4551-A184-02BE555AE9F2}">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A455" authorId="0" shapeId="0" xr:uid="{EA4BE8F9-CC9F-4639-82B9-F76A1ED9D10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55" authorId="0" shapeId="0" xr:uid="{A3522CB5-3258-4FC4-9A14-5C4B9868551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55" authorId="0" shapeId="0" xr:uid="{0DE3B3DE-8E63-41FF-98B2-D3E0DFF462E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K455" authorId="0" shapeId="0" xr:uid="{07C1F3A9-C1C6-4650-9CE3-FDB9B1189A5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M455" authorId="0" shapeId="0" xr:uid="{E2B99E36-BF2E-4B56-88E9-11EE2310C2D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55" authorId="0" shapeId="0" xr:uid="{B180943A-A180-4480-84A0-1C901C2D52D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55" authorId="0" shapeId="0" xr:uid="{8D0064EB-727E-4E70-95CF-551E38A5BF9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58" authorId="0" shapeId="0" xr:uid="{85874FC8-A199-4288-AB24-C6251FF80D65}">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NO2N, NO3N and NOxN analysis.</t>
        </r>
      </text>
    </comment>
    <comment ref="T458" authorId="0" shapeId="0" xr:uid="{95AC6BFE-7C51-4221-B846-C7D031851B44}">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NO2N, NO3N and NOxN analysis.</t>
        </r>
      </text>
    </comment>
    <comment ref="AB458" authorId="0" shapeId="0" xr:uid="{F346B294-6EDB-4983-9E64-2DC9B7ADAACA}">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C458" authorId="0" shapeId="0" xr:uid="{611DF550-0F2D-49E8-9DEC-400BD48BE409}">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T458" authorId="0" shapeId="0" xr:uid="{7ACEAB2D-DE77-4DEF-A17D-548AA84EDF75}">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was receipted by the laboratory within 24 hrs of sample collection, but due to processing delays it
was not processed within the required time frame. An investigation has been instigated.</t>
        </r>
      </text>
    </comment>
    <comment ref="BD458" authorId="0" shapeId="0" xr:uid="{84C304E7-63CC-4155-9415-527FC089791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59" authorId="0" shapeId="0" xr:uid="{BEB4568B-5A0F-448A-8B0E-44C73F948D0D}">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NO2N, NO3N and NOxN analysis.</t>
        </r>
      </text>
    </comment>
    <comment ref="T459" authorId="0" shapeId="0" xr:uid="{85C79E9A-257F-40A0-BC66-1151DD33437C}">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NO2N, NO3N and NOxN analysis.</t>
        </r>
      </text>
    </comment>
    <comment ref="AT459" authorId="0" shapeId="0" xr:uid="{2E7A7833-D567-4F20-BCA7-2A3C81752650}">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59" authorId="0" shapeId="0" xr:uid="{08826C12-7036-42A1-B284-D3849F8257B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A459" authorId="0" shapeId="0" xr:uid="{1E7493F0-9583-401F-95A8-3B427D81A25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59" authorId="0" shapeId="0" xr:uid="{518925E6-B285-4F08-8109-D275720D45C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59" authorId="0" shapeId="0" xr:uid="{6B47113A-45DF-4DDD-8FC0-4A8C58A2A681}">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N460" authorId="0" shapeId="0" xr:uid="{C937958C-C024-4ECC-AA37-47B18E28A82C}">
      <text>
        <r>
          <rPr>
            <b/>
            <sz val="9"/>
            <color indexed="81"/>
            <rFont val="Tahoma"/>
            <family val="2"/>
          </rPr>
          <t>Grant Allen:</t>
        </r>
        <r>
          <rPr>
            <sz val="9"/>
            <color indexed="81"/>
            <rFont val="Tahoma"/>
            <family val="2"/>
          </rPr>
          <t xml:space="preserve">
It has been noted that the result for Volatile Suspended Solids was greater than that for Total Suspended Solids, but
within the analytical variation of these methods.</t>
        </r>
      </text>
    </comment>
    <comment ref="R460" authorId="0" shapeId="0" xr:uid="{95A8EE2D-478F-4F30-921A-9DC9E3B2F589}">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60" authorId="0" shapeId="0" xr:uid="{1160F8AB-73F3-4722-B5C5-D654A102063D}">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B460" authorId="0" shapeId="0" xr:uid="{2ADC9042-B8DD-4890-BE19-CBAA2634B2C8}">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C460" authorId="0" shapeId="0" xr:uid="{CC97BC05-C5E8-4A98-9473-294F07E22B06}">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
There was insufficient sample for the carbonaceous Biochemical Oxygen Demand (cBOD5) analysis, so the detection limit
is higher than normal.</t>
        </r>
      </text>
    </comment>
    <comment ref="AT460" authorId="0" shapeId="0" xr:uid="{6DE39567-3EC3-402D-B946-BAED04295499}">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
Please note that the E. coli detection limit has been raised due to a large number of non-target colonies in the sample
(Faecal coliform = 2,100,000 cfu/100ml).</t>
        </r>
      </text>
    </comment>
    <comment ref="AZ460" authorId="0" shapeId="0" xr:uid="{3B655D62-90BC-4606-92EA-07EE2C643F5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D460" authorId="0" shapeId="0" xr:uid="{DD1C091D-3C25-4912-92C2-D98C04D14BC4}">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60" authorId="0" shapeId="0" xr:uid="{F1C6C4B3-996C-4181-848E-479912D4D387}">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60" authorId="0" shapeId="0" xr:uid="{ADDA7C99-A4DC-4B1C-A715-55C6A5818AD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AB461" authorId="0" shapeId="0" xr:uid="{D4BC76FC-773E-41B1-8623-2879055EBFA4}">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analysis was performed, as soon as
possible on the unpreserved sample which had been kept in refrigerated storage at approximately 4°C.</t>
        </r>
      </text>
    </comment>
    <comment ref="AC461" authorId="0" shapeId="0" xr:uid="{28B86E11-3FA4-43B6-B17A-88139041FFA3}">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analysis was performed, as soon as
possible on the unpreserved sample which had been kept in refrigerated storage at approximately 4°C.</t>
        </r>
      </text>
    </comment>
    <comment ref="AT461" authorId="0" shapeId="0" xr:uid="{D887A34F-2F8F-4F18-825E-66716248C1F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R462" authorId="0" shapeId="0" xr:uid="{0525B516-F685-41B1-BD68-12F342F0216C}">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62" authorId="0" shapeId="0" xr:uid="{4185526B-828F-4863-A2BA-242B63377FED}">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Z462" authorId="0" shapeId="0" xr:uid="{54AF7A73-3D98-4056-B5D5-8FED11FB8AED}">
      <text>
        <r>
          <rPr>
            <b/>
            <sz val="9"/>
            <color indexed="81"/>
            <rFont val="Tahoma"/>
            <family val="2"/>
          </rPr>
          <t>Grant Allen:</t>
        </r>
        <r>
          <rPr>
            <sz val="9"/>
            <color indexed="81"/>
            <rFont val="Tahoma"/>
            <family val="2"/>
          </rPr>
          <t xml:space="preserve">
It has been noted that the result for Dissolved Chemical Oxygen Demand (Dissolved COD) was greater than that for Total
Chemical Oxygen Demand (Total COD), but within the analytical variation of these methods.</t>
        </r>
      </text>
    </comment>
    <comment ref="AA462" authorId="0" shapeId="0" xr:uid="{4C1F7270-CCF4-4DAB-824E-9AB73EA1805C}">
      <text>
        <r>
          <rPr>
            <b/>
            <sz val="9"/>
            <color indexed="81"/>
            <rFont val="Tahoma"/>
            <family val="2"/>
          </rPr>
          <t>Grant Allen:</t>
        </r>
        <r>
          <rPr>
            <sz val="9"/>
            <color indexed="81"/>
            <rFont val="Tahoma"/>
            <family val="2"/>
          </rPr>
          <t xml:space="preserve">
It has been noted that the result for Dissolved Chemical Oxygen Demand (Dissolved COD) was greater than that for Total
Chemical Oxygen Demand (Total COD), but within the analytical variation of these methods.</t>
        </r>
      </text>
    </comment>
    <comment ref="AB462" authorId="0" shapeId="0" xr:uid="{788DDD59-3F3C-47E5-A57A-D1D6CAC1AC1E}">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analyses on the day that they arrived at the laboratory. The analyses were performed, as soon
as possible, on the frozen samples.</t>
        </r>
      </text>
    </comment>
    <comment ref="AC462" authorId="0" shapeId="0" xr:uid="{21DD6856-1A01-4A46-AA5A-06B07F6794D5}">
      <text>
        <r>
          <rPr>
            <b/>
            <sz val="9"/>
            <color indexed="81"/>
            <rFont val="Tahoma"/>
            <family val="2"/>
          </rPr>
          <t>Grant Allen:</t>
        </r>
        <r>
          <rPr>
            <sz val="9"/>
            <color indexed="81"/>
            <rFont val="Tahoma"/>
            <family val="2"/>
          </rPr>
          <t xml:space="preserve">
The initial result for carbonaceous Biochemical Oxygen Demand (cBOD5) was below detection limit due to over-dilution of
the sample. In order to achieve a lower detection limit the cBOD5 analysis was repeated on a sub-sample that had been
stored frozen, using a larger volume.</t>
        </r>
      </text>
    </comment>
    <comment ref="AT462" authorId="0" shapeId="0" xr:uid="{E9B26D9A-046C-48A8-92CF-11E2A7DE1F9D}">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R463" authorId="0" shapeId="0" xr:uid="{51DCB796-800F-4083-A25C-160CE5B077D1}">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63" authorId="0" shapeId="0" xr:uid="{68E0204E-ED62-4271-8385-FB17D9E278B4}">
      <text>
        <r>
          <rPr>
            <b/>
            <sz val="9"/>
            <color indexed="81"/>
            <rFont val="Tahoma"/>
            <family val="2"/>
          </rPr>
          <t>Grant Allen:</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T463" authorId="0" shapeId="0" xr:uid="{DA649058-1B05-4AB7-B4AA-E95DDC3E83C6}">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BD463" authorId="0" shapeId="0" xr:uid="{7C3D603C-A064-4A12-AF21-C2F8C29F4C78}">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63" authorId="0" shapeId="0" xr:uid="{5AF5650C-E1C6-4AF8-B1DC-BDDAF218F47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P463" authorId="0" shapeId="0" xr:uid="{E8D8B023-0466-4A6E-BCA3-9D3536865775}">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63" authorId="0" shapeId="0" xr:uid="{97CEB70F-C430-4443-B0D0-B70A603DC70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67" authorId="0" shapeId="0" xr:uid="{B6BA57E2-F041-49F2-9685-C5B917DFAB45}">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T467" authorId="0" shapeId="0" xr:uid="{57E2866A-14DD-4050-873E-739B88C2F202}">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AB467" authorId="0" shapeId="0" xr:uid="{7B8EA980-AFB8-4C7C-83B2-80A4B07BE107}">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67" authorId="0" shapeId="0" xr:uid="{53D327EB-F756-42C8-AC5F-D0BEA9D8F34B}">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T467" authorId="0" shapeId="0" xr:uid="{973C1979-77A7-4EEC-8AFB-26E70114AF23}">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Z467" authorId="0" shapeId="0" xr:uid="{AA7E5F84-5643-4B9C-99A6-AA44DEC0310F}">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67" authorId="0" shapeId="0" xr:uid="{62BDC08D-1827-405E-B640-FE36C9D0B9D0}">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L467" authorId="0" shapeId="0" xr:uid="{346618BA-A246-4F42-ADC8-AF9674F5A31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67" authorId="0" shapeId="0" xr:uid="{AB86CE81-F394-49A0-AF67-C6AB4CE6A5A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68" authorId="0" shapeId="0" xr:uid="{FCD9B5C8-8CDA-4529-8B5C-C3C0738CEB4D}">
      <text>
        <r>
          <rPr>
            <b/>
            <sz val="9"/>
            <color indexed="81"/>
            <rFont val="Tahoma"/>
            <family val="2"/>
          </rPr>
          <t>Grant Allen:</t>
        </r>
        <r>
          <rPr>
            <sz val="9"/>
            <color indexed="81"/>
            <rFont val="Tahoma"/>
            <family val="2"/>
          </rPr>
          <t xml:space="preserve">
It has been noted that the result for Nitrite-N was greater than that for Nitrate-N + Nitrite-N, but within the analytical
variation of these methods.</t>
        </r>
      </text>
    </comment>
    <comment ref="T468" authorId="0" shapeId="0" xr:uid="{26F59C44-9EEA-49C1-85DA-1F41C9899F39}">
      <text>
        <r>
          <rPr>
            <b/>
            <sz val="9"/>
            <color indexed="81"/>
            <rFont val="Tahoma"/>
            <family val="2"/>
          </rPr>
          <t>Grant Allen:</t>
        </r>
        <r>
          <rPr>
            <sz val="9"/>
            <color indexed="81"/>
            <rFont val="Tahoma"/>
            <family val="2"/>
          </rPr>
          <t xml:space="preserve">
It has been noted that the result for Nitrite-N was greater than that for Nitrate-N + Nitrite-N, but within the analytical
variation of these methods.</t>
        </r>
      </text>
    </comment>
    <comment ref="BA468" authorId="0" shapeId="0" xr:uid="{3FE58451-AB50-441B-9111-29D46B34C7B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E468" authorId="0" shapeId="0" xr:uid="{05E24AD9-BDFC-4B13-9813-331C5689DADB}">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M468" authorId="0" shapeId="0" xr:uid="{52F17F70-5154-44CC-86FE-349EFBDB285D}">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68" authorId="0" shapeId="0" xr:uid="{A5ECEE96-7C41-47E8-B4C2-B1FB5A9D842C}">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R479" authorId="0" shapeId="0" xr:uid="{F5829149-1DD1-4643-8AB7-938386D1BFA3}">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NH4N, NO2N and NOxN analysis.</t>
        </r>
      </text>
    </comment>
    <comment ref="T479" authorId="0" shapeId="0" xr:uid="{FF01A13C-97AF-45C8-89AA-58D1EB6F6982}">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NH4N, NO2N and NOxN analysis.</t>
        </r>
      </text>
    </comment>
    <comment ref="AT479" authorId="0" shapeId="0" xr:uid="{AA24B2F9-5984-4028-9C1E-9C12D7A489DE}">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BE479" authorId="0" shapeId="0" xr:uid="{09D1052B-B35F-4CE1-945D-2EA4201B0FEE}">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F479" authorId="0" shapeId="0" xr:uid="{3ADC518F-EF4D-4F9F-AA1D-70E11D4173E9}">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Q479" authorId="0" shapeId="0" xr:uid="{2C6C4F73-A105-49B5-A86E-0612FC977260}">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BR479" authorId="0" shapeId="0" xr:uid="{9CC71A10-C000-43E6-BD95-A275E1C42629}">
      <text>
        <r>
          <rPr>
            <b/>
            <sz val="9"/>
            <color indexed="81"/>
            <rFont val="Tahoma"/>
            <family val="2"/>
          </rPr>
          <t>Grant Allen:</t>
        </r>
        <r>
          <rPr>
            <sz val="9"/>
            <color indexed="81"/>
            <rFont val="Tahoma"/>
            <family val="2"/>
          </rPr>
          <t xml:space="preserve">
It has been noted that the result for the dissolved fraction was greater than that for the total fraction, but within analytical
variation of the methods.</t>
        </r>
      </text>
    </comment>
    <comment ref="N480" authorId="0" shapeId="0" xr:uid="{350EC3FE-C409-4FA3-8804-D52D88923272}">
      <text>
        <r>
          <rPr>
            <b/>
            <sz val="9"/>
            <color indexed="81"/>
            <rFont val="Tahoma"/>
            <family val="2"/>
          </rPr>
          <t>Grant Allen:</t>
        </r>
        <r>
          <rPr>
            <sz val="9"/>
            <color indexed="81"/>
            <rFont val="Tahoma"/>
            <family val="2"/>
          </rPr>
          <t xml:space="preserve">
It has been noted that the result for Volatile Suspended Solids was greater than that for Total Suspended Solids, but
within the analytical variation of these methods.</t>
        </r>
      </text>
    </comment>
    <comment ref="O480" authorId="0" shapeId="0" xr:uid="{0F0CEA06-8959-46E1-8E5E-FA0BBFA70740}">
      <text>
        <r>
          <rPr>
            <b/>
            <sz val="9"/>
            <color indexed="81"/>
            <rFont val="Tahoma"/>
            <family val="2"/>
          </rPr>
          <t>Grant Allen:</t>
        </r>
        <r>
          <rPr>
            <sz val="9"/>
            <color indexed="81"/>
            <rFont val="Tahoma"/>
            <family val="2"/>
          </rPr>
          <t xml:space="preserve">
It has been noted that the result for Volatile Suspended Solids was greater than that for Total Suspended Solids, but
within the analytical variation of these methods.</t>
        </r>
      </text>
    </comment>
    <comment ref="R480" authorId="0" shapeId="0" xr:uid="{070E638E-063F-4DE7-B145-9B0330C96AA1}">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T480" authorId="0" shapeId="0" xr:uid="{5EB2E2DB-7FFD-45DD-81D9-98A2FABA60F3}">
      <text>
        <r>
          <rPr>
            <b/>
            <sz val="9"/>
            <color indexed="81"/>
            <rFont val="Tahoma"/>
            <family val="2"/>
          </rPr>
          <t>Grant Allen:</t>
        </r>
        <r>
          <rPr>
            <sz val="9"/>
            <color indexed="81"/>
            <rFont val="Tahoma"/>
            <family val="2"/>
          </rPr>
          <t xml:space="preserve">
Due to the nature of this sample a dilution was performed prior to analysis, resulting in a detection limit higher than that
normally achieved for the NO2N, NO3N and NOxN analysis.</t>
        </r>
      </text>
    </comment>
    <comment ref="AB480" authorId="0" shapeId="0" xr:uid="{6E661265-DF01-4DB6-B9D2-EBE0FCC31253}">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0" authorId="0" shapeId="0" xr:uid="{FB508E71-78BB-43B7-B925-D60C20935888}">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T480" authorId="0" shapeId="0" xr:uid="{E3263AEC-A138-49CE-AFC3-60665CB48ECA}">
      <text>
        <r>
          <rPr>
            <b/>
            <sz val="9"/>
            <color indexed="81"/>
            <rFont val="Tahoma"/>
            <family val="2"/>
          </rPr>
          <t>Grant Allen:</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481" authorId="4" shapeId="0" xr:uid="{D7EA5D74-9DC0-41B8-A991-A0BA630D09B4}">
      <text>
        <r>
          <rPr>
            <b/>
            <sz val="9"/>
            <color indexed="81"/>
            <rFont val="Tahoma"/>
            <family val="2"/>
          </rPr>
          <t>Amanda Naude:</t>
        </r>
        <r>
          <rPr>
            <sz val="9"/>
            <color indexed="81"/>
            <rFont val="Tahoma"/>
            <family val="2"/>
          </rPr>
          <t xml:space="preserve">
Sample 4 Comment:
Please note that the level of Uncertainty of Measurement (UOM) for the DOC result is significantly greater than that usually
reported for this analyte (&gt;300% at the 95% confidence level).
Samples 5-6 Comment:
Please note that the level of Uncertainty of Measurement (UOM) for the DOC result is significantly greater than that usually
reported for this analyte (up to 100-200% at the 95% confidence level).</t>
        </r>
      </text>
    </comment>
    <comment ref="R481" authorId="4" shapeId="0" xr:uid="{C4C1C273-F3DB-4222-87CA-2B35E118118F}">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81" authorId="4" shapeId="0" xr:uid="{553A3929-647E-4B86-8CE4-84C76ACA278C}">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T481" authorId="4" shapeId="0" xr:uid="{B832FA0D-DBBE-4725-A14C-0B46B5882D6B}">
      <text>
        <r>
          <rPr>
            <b/>
            <sz val="9"/>
            <color indexed="81"/>
            <rFont val="Tahoma"/>
            <family val="2"/>
          </rPr>
          <t>Amanda Naude:</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Y481" authorId="4" shapeId="0" xr:uid="{DFD0172E-C2AC-4738-B317-103247951C14}">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Z481" authorId="4" shapeId="0" xr:uid="{F24DF70A-2098-46C9-AF44-02EE6F07ABEE}">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D481" authorId="4" shapeId="0" xr:uid="{CF872D91-8CE6-4D84-A234-C91C75AFE1D2}">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F481" authorId="4" shapeId="0" xr:uid="{C7BA04B5-9C4A-466E-A2F9-ECA8D87A4670}">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K481" authorId="4" shapeId="0" xr:uid="{FA0D884F-ED2E-4DE0-B834-7F773CE33E6A}">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L481" authorId="4" shapeId="0" xr:uid="{7F840C00-699E-4960-90DC-97437A3F979A}">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P481" authorId="4" shapeId="0" xr:uid="{A41654AD-1588-44CD-9CC6-B861A9C47FE8}">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R481" authorId="4" shapeId="0" xr:uid="{64B53DD1-5B9C-45D9-8D46-194BE19E2DB0}">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R482" authorId="4" shapeId="0" xr:uid="{AB714DFE-2AE0-43FC-B853-41855D25A7CF}">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82" authorId="4" shapeId="0" xr:uid="{4FE2168C-FA93-4BF7-A864-4520622836CA}">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B482" authorId="4" shapeId="0" xr:uid="{09F6FF33-F06D-47D2-A6D1-4014DA2A78C5}">
      <text>
        <r>
          <rPr>
            <b/>
            <sz val="9"/>
            <color indexed="81"/>
            <rFont val="Tahoma"/>
            <family val="2"/>
          </rPr>
          <t>Amanda Naude:</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2" authorId="4" shapeId="0" xr:uid="{5C3DF491-F9D0-4167-A893-4721F633923A}">
      <text>
        <r>
          <rPr>
            <b/>
            <sz val="9"/>
            <color indexed="81"/>
            <rFont val="Tahoma"/>
            <family val="2"/>
          </rPr>
          <t>Amanda Naude:</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T482" authorId="4" shapeId="0" xr:uid="{2285A5EE-0CA8-40E9-841E-61AD26049233}">
      <text>
        <r>
          <rPr>
            <b/>
            <sz val="9"/>
            <color indexed="81"/>
            <rFont val="Tahoma"/>
            <family val="2"/>
          </rPr>
          <t>Amanda Naude:</t>
        </r>
        <r>
          <rPr>
            <sz val="9"/>
            <color indexed="81"/>
            <rFont val="Tahoma"/>
            <family val="2"/>
          </rPr>
          <t xml:space="preserve">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BA482" authorId="4" shapeId="0" xr:uid="{EC53FC80-02F2-41D3-B1A7-5163297A0286}">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M482" authorId="4" shapeId="0" xr:uid="{89D492D1-4405-4321-B4D4-C5445B9343E1}">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R483" authorId="4" shapeId="0" xr:uid="{2F018C97-46A9-4BD4-9574-0FFFE19766E6}">
      <text>
        <r>
          <rPr>
            <b/>
            <sz val="9"/>
            <color indexed="81"/>
            <rFont val="Tahoma"/>
            <family val="2"/>
          </rPr>
          <t>Amanda Naude:</t>
        </r>
        <r>
          <rPr>
            <sz val="9"/>
            <color indexed="81"/>
            <rFont val="Tahoma"/>
            <family val="2"/>
          </rPr>
          <t xml:space="preserve">
Due to the nature of this sample a dilution was performed prior to analysis, resulting in a detection limit higher than that
normally achieved for the NO2N, NO3N and NOxN analysis. It has been noted that the result for Nitrite-N was greater than
that for Nitrate-N + Nitrite-N, but within the analytical variation of these methods</t>
        </r>
      </text>
    </comment>
    <comment ref="T483" authorId="4" shapeId="0" xr:uid="{9552C64A-818C-4ABA-92C2-8462C807CD74}">
      <text>
        <r>
          <rPr>
            <b/>
            <sz val="9"/>
            <color indexed="81"/>
            <rFont val="Tahoma"/>
            <family val="2"/>
          </rPr>
          <t>Amanda Naude:</t>
        </r>
        <r>
          <rPr>
            <sz val="9"/>
            <color indexed="81"/>
            <rFont val="Tahoma"/>
            <family val="2"/>
          </rPr>
          <t xml:space="preserve">
Due to the nature of this sample a dilution was performed prior to analysis, resulting in a detection limit higher than that
normally achieved for the NO2N, NO3N and NOxN analysis. It has been noted that the result for Nitrite-N was greater than
that for Nitrate-N + Nitrite-N, but within the analytical variation of these methods</t>
        </r>
      </text>
    </comment>
    <comment ref="AC483" authorId="4" shapeId="0" xr:uid="{08C80F72-E72B-4564-B5E8-88309C7A319D}">
      <text>
        <r>
          <rPr>
            <b/>
            <sz val="9"/>
            <color indexed="81"/>
            <rFont val="Tahoma"/>
            <family val="2"/>
          </rPr>
          <t>Amanda Naude:</t>
        </r>
        <r>
          <rPr>
            <sz val="9"/>
            <color indexed="81"/>
            <rFont val="Tahoma"/>
            <family val="2"/>
          </rPr>
          <t xml:space="preserve">
The initial result for carbonaceous Biochemical Oxygen Demand (cBOD5) was over-range due to insufficient dilution of
the sample. In order to achieve a result with acceptable dissolved oxygen consumption the cBOD5 analysis was repeated
on a sub-sample that had been stored frozen, using a smaller volume.</t>
        </r>
      </text>
    </comment>
    <comment ref="AT483" authorId="4" shapeId="0" xr:uid="{7714BF1A-7AAE-48D8-B414-77B6418C0309}">
      <text>
        <r>
          <rPr>
            <b/>
            <sz val="9"/>
            <color indexed="81"/>
            <rFont val="Tahoma"/>
            <family val="2"/>
          </rPr>
          <t>Amanda Naude:</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X483" authorId="4" shapeId="0" xr:uid="{A118E431-D785-44C1-9B2B-BDD755F1BF47}">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Z483" authorId="4" shapeId="0" xr:uid="{2D1E45F1-1B34-4E33-8B98-7E5FB8CB850B}">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J483" authorId="4" shapeId="0" xr:uid="{4C9DD6B5-E326-4BD9-AF26-FA435189324D}">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L483" authorId="4" shapeId="0" xr:uid="{FAF80F4F-A75B-40C0-AFCC-54534B7F3A0D}">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B484" authorId="0" shapeId="0" xr:uid="{C59E9CC3-E9F4-426E-A6BF-4E018C6611AA}">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4" authorId="0" shapeId="0" xr:uid="{7947C73A-60BB-41BA-87CF-C7A8C5924A94}">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H484" authorId="0" shapeId="0" xr:uid="{5D9AD827-D0E4-4A1D-90F2-D2D20664475E}">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Sulphide analysis</t>
        </r>
      </text>
    </comment>
    <comment ref="AT484" authorId="0" shapeId="0" xr:uid="{52E8339C-C7A9-4DF6-B46C-4872AC90BB63}">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B485" authorId="0" shapeId="0" xr:uid="{6DA4A9CD-94BE-42ED-8C1B-C13AC0871C76}">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5" authorId="0" shapeId="0" xr:uid="{EE387E0E-C79B-4A84-8A6F-4410937BEF10}">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H485" authorId="0" shapeId="0" xr:uid="{C782B0C0-7BDE-4B53-9EC6-BF816410FD61}">
      <text>
        <r>
          <rPr>
            <b/>
            <sz val="9"/>
            <color indexed="81"/>
            <rFont val="Tahoma"/>
            <family val="2"/>
          </rPr>
          <t>Grant Allen:</t>
        </r>
        <r>
          <rPr>
            <sz val="9"/>
            <color indexed="81"/>
            <rFont val="Tahoma"/>
            <family val="2"/>
          </rPr>
          <t xml:space="preserve">
Severe matrix interferences required that a dilution be performed prior to analysis resulting in a detection limit higher
than that normally achieved for the Sulphide analysis</t>
        </r>
      </text>
    </comment>
    <comment ref="AT485" authorId="0" shapeId="0" xr:uid="{54D0C69C-0E72-4446-8AE7-C010B06834B3}">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486" authorId="4" shapeId="0" xr:uid="{F9595169-024C-42AC-AB56-29F98989BD61}">
      <text>
        <r>
          <rPr>
            <b/>
            <sz val="9"/>
            <color indexed="81"/>
            <rFont val="Tahoma"/>
            <family val="2"/>
          </rPr>
          <t>Amanda Naude:</t>
        </r>
        <r>
          <rPr>
            <sz val="9"/>
            <color indexed="81"/>
            <rFont val="Tahoma"/>
            <family val="2"/>
          </rPr>
          <t xml:space="preserve">
Composite sample of 24 h as is done for monitoring under RC10909</t>
        </r>
      </text>
    </comment>
    <comment ref="R486" authorId="4" shapeId="0" xr:uid="{CBD6C02F-E108-4AD2-824A-879BA7856C57}">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analysis.Severe matrix interferences required that a dilution be performed prior to analysis of this sample, resulting in a detection
limit higher than that normally achieved for the NO2N, NO3N and NOxN analysis.</t>
        </r>
      </text>
    </comment>
    <comment ref="T486" authorId="4" shapeId="0" xr:uid="{07CA2FE6-1CFD-4943-9758-FEF8D003D257}">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Y486" authorId="4" shapeId="0" xr:uid="{09374093-9F40-4978-8737-18A3E9235D13}">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R487" authorId="4" shapeId="0" xr:uid="{5C19C86D-F764-4AB7-9723-DFF3A487610C}">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
</t>
        </r>
      </text>
    </comment>
    <comment ref="T487" authorId="4" shapeId="0" xr:uid="{49442110-3C08-49D6-80A3-652B24C96E73}">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AT487" authorId="4" shapeId="0" xr:uid="{C65B1496-4AC7-428A-B0AA-D25CE2FB8C46}">
      <text>
        <r>
          <rPr>
            <b/>
            <sz val="9"/>
            <color indexed="81"/>
            <rFont val="Tahoma"/>
            <family val="2"/>
          </rPr>
          <t>Amanda Naude:</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K488" authorId="4" shapeId="0" xr:uid="{B9BFFC0B-F7E5-4167-A262-C44CECCBB7EB}">
      <text>
        <r>
          <rPr>
            <b/>
            <sz val="9"/>
            <color indexed="81"/>
            <rFont val="Tahoma"/>
            <family val="2"/>
          </rPr>
          <t>Amanda Naude:</t>
        </r>
        <r>
          <rPr>
            <sz val="9"/>
            <color indexed="81"/>
            <rFont val="Tahoma"/>
            <family val="2"/>
          </rPr>
          <t xml:space="preserve">
5 Please note that the calculation used to determine the carbonate and bicarbonate content is only valid when the total
dissolved solids (TDS) content is &lt;500mg/L. It was observed that the TDS content of this sample is &gt;500mg/L, therefore
these results should be treated as indicative only</t>
        </r>
      </text>
    </comment>
    <comment ref="R488" authorId="4" shapeId="0" xr:uid="{748D5CBB-62FB-4C88-A68A-48B78BFD1F8B}">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T488" authorId="4" shapeId="0" xr:uid="{D0099264-5450-477E-8BBF-CDB88BBFAFD3}">
      <text>
        <r>
          <rPr>
            <b/>
            <sz val="9"/>
            <color indexed="81"/>
            <rFont val="Tahoma"/>
            <family val="2"/>
          </rPr>
          <t>Amanda Naude:</t>
        </r>
        <r>
          <rPr>
            <sz val="9"/>
            <color indexed="81"/>
            <rFont val="Tahoma"/>
            <family val="2"/>
          </rPr>
          <t xml:space="preserve">
Severe matrix interferences required that a dilution be performed prior to analysis of this sample, resulting in a detection
limit higher than that normally achieved for the NO2N, NO3N and NOxN analysis.</t>
        </r>
      </text>
    </comment>
    <comment ref="X488" authorId="4" shapeId="0" xr:uid="{E006D9F5-626E-4A11-AD9F-75C7B54BB4E0}">
      <text>
        <r>
          <rPr>
            <b/>
            <sz val="9"/>
            <color indexed="81"/>
            <rFont val="Tahoma"/>
            <family val="2"/>
          </rPr>
          <t>Amanda Naude:</t>
        </r>
        <r>
          <rPr>
            <sz val="9"/>
            <color indexed="81"/>
            <rFont val="Tahoma"/>
            <family val="2"/>
          </rPr>
          <t xml:space="preserve">
Due to the nature of this sample a dilution was performed prior to analysis, resulting in a detection limit higher than that
normally achieved for the DRP, NH4N, NO2N and NOxN analysis.</t>
        </r>
      </text>
    </comment>
    <comment ref="AB488" authorId="4" shapeId="0" xr:uid="{C7313B28-A20B-4235-8188-FE84ADC7D5A7}">
      <text>
        <r>
          <rPr>
            <b/>
            <sz val="9"/>
            <color indexed="81"/>
            <rFont val="Tahoma"/>
            <family val="2"/>
          </rPr>
          <t>Amanda Naude:</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C488" authorId="4" shapeId="0" xr:uid="{E06861CB-0EDA-4563-8E7D-C2949E45D69F}">
      <text>
        <r>
          <rPr>
            <b/>
            <sz val="9"/>
            <color indexed="81"/>
            <rFont val="Tahoma"/>
            <family val="2"/>
          </rPr>
          <t>Amanda Naude:</t>
        </r>
        <r>
          <rPr>
            <sz val="9"/>
            <color indexed="81"/>
            <rFont val="Tahoma"/>
            <family val="2"/>
          </rPr>
          <t xml:space="preserve">
Due to unexpected sample numbers and limited resources, we were unable to commence the carbonaceous Biochemical
Oxygen Demand (cBOD5) analysis on the day that the sample arrived at the laboratory. The analysis was performed, as
soon as possible, on the frozen sample.</t>
        </r>
      </text>
    </comment>
    <comment ref="AT488" authorId="4" shapeId="0" xr:uid="{B1A9DACD-A474-494C-B77C-ECC117657091}">
      <text>
        <r>
          <rPr>
            <b/>
            <sz val="9"/>
            <color indexed="81"/>
            <rFont val="Tahoma"/>
            <family val="2"/>
          </rPr>
          <t>Amanda Naude:</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Y488" authorId="4" shapeId="0" xr:uid="{8F23C34A-DD97-4ABA-A1B0-924A329B9ABB}">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AZ488" authorId="4" shapeId="0" xr:uid="{5B296283-006E-4026-9AAE-82AEA7AEF969}">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D488" authorId="4" shapeId="0" xr:uid="{E52D18DE-B965-4C86-9D10-303C445EB2BC}">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E488" authorId="4" shapeId="0" xr:uid="{CCF24A23-94AD-47E0-B250-6E657C6587BC}">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t>
        </r>
      </text>
    </comment>
    <comment ref="BK488" authorId="4" shapeId="0" xr:uid="{34051B9D-C9DC-4DA1-9DC9-5B00E6F78CC4}">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
</t>
        </r>
      </text>
    </comment>
    <comment ref="BL488" authorId="4" shapeId="0" xr:uid="{CC003014-A3DA-4CE1-B759-3C4D637FD74D}">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
</t>
        </r>
      </text>
    </comment>
    <comment ref="BP488" authorId="4" shapeId="0" xr:uid="{2BC0709C-08CF-4409-8C39-11ACB39C8D69}">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
</t>
        </r>
      </text>
    </comment>
    <comment ref="BQ488" authorId="4" shapeId="0" xr:uid="{4CAD72D5-D552-4EDD-ADEF-DD7FFA1F7BC7}">
      <text>
        <r>
          <rPr>
            <b/>
            <sz val="9"/>
            <color indexed="81"/>
            <rFont val="Tahoma"/>
            <family val="2"/>
          </rPr>
          <t>Amanda Naude:</t>
        </r>
        <r>
          <rPr>
            <sz val="9"/>
            <color indexed="81"/>
            <rFont val="Tahoma"/>
            <family val="2"/>
          </rPr>
          <t xml:space="preserve">
It has been noted that the result for the dissolved fraction was greater than that for the total fraction, but within analytical
variation of the methods.
</t>
        </r>
      </text>
    </comment>
    <comment ref="AT499" authorId="0" shapeId="0" xr:uid="{E1A9F697-AB72-41B4-8BF2-45FB8679C0C8}">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T500" authorId="0" shapeId="0" xr:uid="{BC0281F4-BA97-4959-9FCE-665161BB2AD6}">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X501" authorId="0" shapeId="0" xr:uid="{3C777822-A0F3-45A2-92F4-8A791976223B}">
      <text>
        <r>
          <rPr>
            <b/>
            <sz val="9"/>
            <color indexed="81"/>
            <rFont val="Tahoma"/>
            <family val="2"/>
          </rPr>
          <t>Grant Allen:</t>
        </r>
        <r>
          <rPr>
            <sz val="9"/>
            <color indexed="81"/>
            <rFont val="Tahoma"/>
            <family val="2"/>
          </rPr>
          <t xml:space="preserve">
the result for Dissolved Reactive Phosphorus was greater than that for Total Phosphorus, but
within the analytical variation of these methods</t>
        </r>
      </text>
    </comment>
    <comment ref="AT501" authorId="0" shapeId="0" xr:uid="{748C3FDC-1F1D-4B62-BADB-E4CF3427FEED}">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X502" authorId="0" shapeId="0" xr:uid="{1A7A450D-3CF1-4A3D-8CB9-5F0EA330CAFE}">
      <text>
        <r>
          <rPr>
            <b/>
            <sz val="9"/>
            <color indexed="81"/>
            <rFont val="Tahoma"/>
            <family val="2"/>
          </rPr>
          <t>Grant Allen:</t>
        </r>
        <r>
          <rPr>
            <sz val="9"/>
            <color indexed="81"/>
            <rFont val="Tahoma"/>
            <family val="2"/>
          </rPr>
          <t xml:space="preserve">
the result for Dissolved Reactive Phosphorus was greater than that for Total Phosphorus, but
within the analytical variation of these methods</t>
        </r>
      </text>
    </comment>
    <comment ref="AT502" authorId="0" shapeId="0" xr:uid="{8E83A5E5-01A1-46A0-ABD9-64BDB069B1EF}">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T503" authorId="0" shapeId="0" xr:uid="{D69DEE40-D0B7-42FC-A96F-B4CF59153E22}">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T504" authorId="0" shapeId="0" xr:uid="{C3B5CC85-B0E4-424C-8C96-9D421F0B85F7}">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T505" authorId="0" shapeId="0" xr:uid="{73F428A5-ECFE-44B9-BC1A-AB7B95A61E3D}">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T506" authorId="0" shapeId="0" xr:uid="{7A55CB66-E15D-44C2-8E12-8C3A4D9DFD34}">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T507" authorId="0" shapeId="0" xr:uid="{B280B4B0-3D8B-4B38-9F70-C1FA7FE14C3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T508" authorId="0" shapeId="0" xr:uid="{16382291-20C9-44D1-A727-0A6331F4E92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
        </r>
      </text>
    </comment>
    <comment ref="AB509" authorId="0" shapeId="0" xr:uid="{47EF77AD-7F52-416E-BF1C-A37E73A269E6}">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they arrived at the laboratory. The analysis was performed, as soon as
possible, on the frozen sample.</t>
        </r>
      </text>
    </comment>
    <comment ref="AC509" authorId="0" shapeId="0" xr:uid="{943BF796-65B6-4B27-983D-7E79B311359B}">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they arrived at the laboratory. The analysis was performed, as soon as
possible, on the frozen sample.</t>
        </r>
      </text>
    </comment>
    <comment ref="AT509" authorId="0" shapeId="0" xr:uid="{84FABFE5-E6C4-4327-9304-D4DCFA6B6181}">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B510" authorId="0" shapeId="0" xr:uid="{29BDB170-029A-46E9-AAA7-66A34DA8F8D5}">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they arrived at the laboratory. The analysis was performed, as soon as
possible, on the frozen sample.</t>
        </r>
      </text>
    </comment>
    <comment ref="AC510" authorId="0" shapeId="0" xr:uid="{5557CCE2-F7DF-4A9E-BF5A-ADBACA7474B5}">
      <text>
        <r>
          <rPr>
            <b/>
            <sz val="9"/>
            <color indexed="81"/>
            <rFont val="Tahoma"/>
            <family val="2"/>
          </rPr>
          <t>Grant Allen:</t>
        </r>
        <r>
          <rPr>
            <sz val="9"/>
            <color indexed="81"/>
            <rFont val="Tahoma"/>
            <family val="2"/>
          </rPr>
          <t xml:space="preserve">
Due to unexpected sample numbers and limited resources, we were unable to commence the carbonaceous Biochemical
oxygen demand (cBOD5) analysis on the day that they arrived at the laboratory. The analysis was performed, as soon as
possible, on the frozen sample.</t>
        </r>
      </text>
    </comment>
    <comment ref="AT510" authorId="0" shapeId="0" xr:uid="{45DE6322-6FE8-4B7A-85F0-58B6EED50B2A}">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AT511" authorId="0" shapeId="0" xr:uid="{6EFBC081-1700-451E-AD7D-CA1C3488732B}">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BV511" authorId="0" shapeId="0" xr:uid="{BFC646AF-9D5F-43DC-BDF2-8AA28DAFAC0D}">
      <text>
        <r>
          <rPr>
            <b/>
            <sz val="9"/>
            <color indexed="81"/>
            <rFont val="Tahoma"/>
            <family val="2"/>
          </rPr>
          <t>Grant Allen:</t>
        </r>
        <r>
          <rPr>
            <sz val="9"/>
            <color indexed="81"/>
            <rFont val="Tahoma"/>
            <family val="2"/>
          </rPr>
          <t xml:space="preserve">
Hue assessed under non-uniform conditions -upstream was very sunny  while downstream in shade from trees</t>
        </r>
      </text>
    </comment>
    <comment ref="AT512" authorId="0" shapeId="0" xr:uid="{E6B4E028-FACF-4FAC-87CB-6C10769DD7A8}">
      <text>
        <r>
          <rPr>
            <b/>
            <sz val="9"/>
            <color indexed="81"/>
            <rFont val="Tahoma"/>
            <family val="2"/>
          </rPr>
          <t>Grant Allen:</t>
        </r>
        <r>
          <rPr>
            <sz val="9"/>
            <color indexed="81"/>
            <rFont val="Tahoma"/>
            <family val="2"/>
          </rPr>
          <t xml:space="preserve">
Statistically estimated count based on the theoretical countable range for the stated method.</t>
        </r>
      </text>
    </comment>
    <comment ref="BV512" authorId="0" shapeId="0" xr:uid="{E9445C0A-4C82-42EC-8FE6-7A137F1C1FE7}">
      <text>
        <r>
          <rPr>
            <b/>
            <sz val="9"/>
            <color indexed="81"/>
            <rFont val="Tahoma"/>
            <family val="2"/>
          </rPr>
          <t>Grant Allen:</t>
        </r>
        <r>
          <rPr>
            <sz val="9"/>
            <color indexed="81"/>
            <rFont val="Tahoma"/>
            <family val="2"/>
          </rPr>
          <t xml:space="preserve">
Hue assessed under non-uniform conditions -upstream was very sunny  while downstream in shade from trees</t>
        </r>
      </text>
    </comment>
    <comment ref="AT515" authorId="0" shapeId="0" xr:uid="{69B3A7B3-1484-4645-A4F2-AB53E6B71B10}">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B516" authorId="0" shapeId="0" xr:uid="{681A0975-48FC-47B1-88C6-146DB0D38615}">
      <text>
        <r>
          <rPr>
            <b/>
            <sz val="9"/>
            <color indexed="81"/>
            <rFont val="Tahoma"/>
            <family val="2"/>
          </rPr>
          <t>Grant Allen:</t>
        </r>
        <r>
          <rPr>
            <sz val="9"/>
            <color indexed="81"/>
            <rFont val="Tahoma"/>
            <family val="2"/>
          </rPr>
          <t xml:space="preserve">
It has been noted that the result for carbonaceous Biochemical Oxygen Demand Soluble (cBOD5Soluble) was
greater than that for carbonaceous Biochemical Oxygen Demand (cBOD5), but within the analytical variation</t>
        </r>
      </text>
    </comment>
    <comment ref="AC516" authorId="0" shapeId="0" xr:uid="{A7201E30-29E5-4616-BCA9-3DFC987424B2}">
      <text>
        <r>
          <rPr>
            <b/>
            <sz val="9"/>
            <color indexed="81"/>
            <rFont val="Tahoma"/>
            <family val="2"/>
          </rPr>
          <t>Grant Allen:</t>
        </r>
        <r>
          <rPr>
            <sz val="9"/>
            <color indexed="81"/>
            <rFont val="Tahoma"/>
            <family val="2"/>
          </rPr>
          <t xml:space="preserve">
It has been noted that the result for carbonaceous Biochemical Oxygen Demand Soluble (cBOD5Soluble) was
greater than that for carbonaceous Biochemical Oxygen Demand (cBOD5), but within the analytical variation</t>
        </r>
      </text>
    </comment>
    <comment ref="AT516" authorId="0" shapeId="0" xr:uid="{A63EEEFC-49E5-4DC4-A757-5D0A89C506DA}">
      <text>
        <r>
          <rPr>
            <b/>
            <sz val="9"/>
            <color indexed="81"/>
            <rFont val="Tahoma"/>
            <family val="2"/>
          </rPr>
          <t>Grant Allen:</t>
        </r>
        <r>
          <rPr>
            <sz val="9"/>
            <color indexed="81"/>
            <rFont val="Tahoma"/>
            <family val="2"/>
          </rPr>
          <t xml:space="preserve">
Statistically estimated count based on the theoretical countable range for the stated method.
Please interpret this microbiological result with caution as the sample was &gt; 24 hours old at the time of testing in the
laboratory. The sample is required to reach the laboratory with sufficient time to allow testing to commence within 24 hours
of sampling.</t>
        </r>
      </text>
    </comment>
    <comment ref="AT517" authorId="0" shapeId="0" xr:uid="{05A6F96F-ED05-4E99-8DA5-13F2385DEC24}">
      <text>
        <r>
          <rPr>
            <b/>
            <sz val="9"/>
            <color indexed="81"/>
            <rFont val="Tahoma"/>
            <charset val="1"/>
          </rPr>
          <t>Grant Allen:</t>
        </r>
        <r>
          <rPr>
            <sz val="9"/>
            <color indexed="81"/>
            <rFont val="Tahoma"/>
            <charset val="1"/>
          </rPr>
          <t xml:space="preserve">
Statistically estimated count based on the theoretical countable range for the stated method</t>
        </r>
      </text>
    </comment>
    <comment ref="AB518" authorId="0" shapeId="0" xr:uid="{D483B25F-7B43-4141-B6F3-42F23591D500}">
      <text>
        <r>
          <rPr>
            <b/>
            <sz val="9"/>
            <color indexed="81"/>
            <rFont val="Tahoma"/>
            <charset val="1"/>
          </rPr>
          <t>Grant Allen:</t>
        </r>
        <r>
          <rPr>
            <sz val="9"/>
            <color indexed="81"/>
            <rFont val="Tahoma"/>
            <charset val="1"/>
          </rPr>
          <t xml:space="preserve">
It has been noted that the result for Dissolved carbonaceous Biochemical Oxygen Demand was greater than that for
carbonaceous Biochemical Oxygen Demand (cBOD5), but within the analytical variation of these methods.</t>
        </r>
      </text>
    </comment>
    <comment ref="AT518" authorId="0" shapeId="0" xr:uid="{872C198A-CCD4-45F6-AB47-C8402FA4CA88}">
      <text>
        <r>
          <rPr>
            <b/>
            <sz val="9"/>
            <color indexed="81"/>
            <rFont val="Tahoma"/>
            <charset val="1"/>
          </rPr>
          <t>Grant Allen:</t>
        </r>
        <r>
          <rPr>
            <sz val="9"/>
            <color indexed="81"/>
            <rFont val="Tahoma"/>
            <charset val="1"/>
          </rPr>
          <t xml:space="preserve">
Statistically estimated count based on the theoretical countable range for the stated method</t>
        </r>
      </text>
    </comment>
  </commentList>
</comments>
</file>

<file path=xl/sharedStrings.xml><?xml version="1.0" encoding="utf-8"?>
<sst xmlns="http://schemas.openxmlformats.org/spreadsheetml/2006/main" count="1720" uniqueCount="143">
  <si>
    <t>Date</t>
  </si>
  <si>
    <t>Time</t>
  </si>
  <si>
    <t>Type</t>
  </si>
  <si>
    <t>LabNo</t>
  </si>
  <si>
    <t>Site</t>
  </si>
  <si>
    <t>Flow</t>
  </si>
  <si>
    <t>pH</t>
  </si>
  <si>
    <t>Temp</t>
  </si>
  <si>
    <t>EC (mS/m)</t>
  </si>
  <si>
    <t>Total Alkalinity</t>
  </si>
  <si>
    <t>Bicarbonate</t>
  </si>
  <si>
    <t>Hardness</t>
  </si>
  <si>
    <t>Turbidity</t>
  </si>
  <si>
    <t>VSS</t>
  </si>
  <si>
    <t>TSS</t>
  </si>
  <si>
    <t>TDS</t>
  </si>
  <si>
    <t>NH4</t>
  </si>
  <si>
    <t>NO2N</t>
  </si>
  <si>
    <t>NO3N</t>
  </si>
  <si>
    <t>TOxN</t>
  </si>
  <si>
    <t>SIN</t>
  </si>
  <si>
    <t>TKN</t>
  </si>
  <si>
    <t>TN</t>
  </si>
  <si>
    <t>DRP</t>
  </si>
  <si>
    <t>TP</t>
  </si>
  <si>
    <t>SCOD</t>
  </si>
  <si>
    <t>TCOD</t>
  </si>
  <si>
    <t>ScBOD5</t>
  </si>
  <si>
    <t>TcBOD5</t>
  </si>
  <si>
    <t>DNPOC</t>
  </si>
  <si>
    <t>DOC</t>
  </si>
  <si>
    <t>NPOC</t>
  </si>
  <si>
    <t>TOC</t>
  </si>
  <si>
    <t>TSulfide</t>
  </si>
  <si>
    <t>TSulfideasH2S</t>
  </si>
  <si>
    <t>Calcium</t>
  </si>
  <si>
    <t>Chloride</t>
  </si>
  <si>
    <t>Fluoride</t>
  </si>
  <si>
    <t>Magnesium</t>
  </si>
  <si>
    <t>Potassium</t>
  </si>
  <si>
    <t>Sodium</t>
  </si>
  <si>
    <t>Sulfate</t>
  </si>
  <si>
    <t>Sum of anions</t>
  </si>
  <si>
    <t>Sum of cations</t>
  </si>
  <si>
    <t>Tannin</t>
  </si>
  <si>
    <t>Ecoli</t>
  </si>
  <si>
    <t>Daluminium</t>
  </si>
  <si>
    <t>DArsenic</t>
  </si>
  <si>
    <t>DBoron</t>
  </si>
  <si>
    <t>DCadmium</t>
  </si>
  <si>
    <t>DChromium</t>
  </si>
  <si>
    <t>DCobalt</t>
  </si>
  <si>
    <t>DCopper</t>
  </si>
  <si>
    <t>DIron</t>
  </si>
  <si>
    <t>DLead</t>
  </si>
  <si>
    <t>DManganese</t>
  </si>
  <si>
    <t>DNickel</t>
  </si>
  <si>
    <t>DZinc</t>
  </si>
  <si>
    <t>Taluminium</t>
  </si>
  <si>
    <t>TArsenic</t>
  </si>
  <si>
    <t>TBoron</t>
  </si>
  <si>
    <t>TCadmium</t>
  </si>
  <si>
    <t>TChromium</t>
  </si>
  <si>
    <t>TCobalt</t>
  </si>
  <si>
    <t>TCopper</t>
  </si>
  <si>
    <t>TIron</t>
  </si>
  <si>
    <t>TLead</t>
  </si>
  <si>
    <t>TManganese</t>
  </si>
  <si>
    <t>TNickel</t>
  </si>
  <si>
    <t>TZinc</t>
  </si>
  <si>
    <t>Reactive Silica g/m3 as SiO2</t>
  </si>
  <si>
    <t>Phenolphthalein alkalinity</t>
  </si>
  <si>
    <t>Vis</t>
  </si>
  <si>
    <t>Hue</t>
  </si>
  <si>
    <t>Munsell</t>
  </si>
  <si>
    <t>HAL</t>
  </si>
  <si>
    <t>Foams</t>
  </si>
  <si>
    <t>Odour</t>
  </si>
  <si>
    <t>Usual</t>
  </si>
  <si>
    <t>Discharge</t>
  </si>
  <si>
    <t>Upstream</t>
  </si>
  <si>
    <t>10YR (20)</t>
  </si>
  <si>
    <t>none</t>
  </si>
  <si>
    <t>Downstream</t>
  </si>
  <si>
    <t>10GY (40)</t>
  </si>
  <si>
    <t>5Y (25)</t>
  </si>
  <si>
    <t>10Y (30)</t>
  </si>
  <si>
    <t>7.5Y (27.5)</t>
  </si>
  <si>
    <t>7.5BG (57)</t>
  </si>
  <si>
    <t>5BG (55)</t>
  </si>
  <si>
    <t>Retest</t>
  </si>
  <si>
    <t>7.5G (47.5)</t>
  </si>
  <si>
    <t>5G (45)</t>
  </si>
  <si>
    <t>2.5GY (32.5)</t>
  </si>
  <si>
    <t>7.5 GY (37.5)</t>
  </si>
  <si>
    <t>7.5Y   (47.5)</t>
  </si>
  <si>
    <t>mild sulphur</t>
  </si>
  <si>
    <t>very strong sulphur</t>
  </si>
  <si>
    <t>2.5Y (22.5)</t>
  </si>
  <si>
    <t>2.5GY( 32.5)</t>
  </si>
  <si>
    <t>40 (10GY)</t>
  </si>
  <si>
    <t>35 (5GY)</t>
  </si>
  <si>
    <t>strong sulphur</t>
  </si>
  <si>
    <t>5GY (35)</t>
  </si>
  <si>
    <t>47.5 (7.5G)</t>
  </si>
  <si>
    <t>32.5 (2.5GY)</t>
  </si>
  <si>
    <t>2.5G (42.5)</t>
  </si>
  <si>
    <t>7.5GY (37.5)</t>
  </si>
  <si>
    <t>int. mild sulphur</t>
  </si>
  <si>
    <t>int. sulphur</t>
  </si>
  <si>
    <t>moderate sulphur</t>
  </si>
  <si>
    <t xml:space="preserve">strong sulphur </t>
  </si>
  <si>
    <t>10G (50)</t>
  </si>
  <si>
    <t>7.5Y (27)</t>
  </si>
  <si>
    <t>int. strong sulphur</t>
  </si>
  <si>
    <t>2.5Y(22.5)</t>
  </si>
  <si>
    <t>7.5BG (57.5)</t>
  </si>
  <si>
    <t>metallic</t>
  </si>
  <si>
    <t>2.5BG (52.5)</t>
  </si>
  <si>
    <t>2.5Y (32.5)</t>
  </si>
  <si>
    <t>int. moderate sulphur</t>
  </si>
  <si>
    <t>7.5YR (17.5)</t>
  </si>
  <si>
    <t>37.5 (7.5GY)</t>
  </si>
  <si>
    <t>foam patches</t>
  </si>
  <si>
    <t>ocean</t>
  </si>
  <si>
    <t>5G (35)</t>
  </si>
  <si>
    <t>fishy</t>
  </si>
  <si>
    <t>sulphur</t>
  </si>
  <si>
    <t>5YR (15)</t>
  </si>
  <si>
    <t xml:space="preserve"> 5GY ( 35)</t>
  </si>
  <si>
    <t>5Y(25)</t>
  </si>
  <si>
    <t>foam covering reach</t>
  </si>
  <si>
    <t>2.5GY ( 32.5)</t>
  </si>
  <si>
    <t>Trial</t>
  </si>
  <si>
    <t xml:space="preserve">9:50AM </t>
  </si>
  <si>
    <t xml:space="preserve">patches of foam </t>
  </si>
  <si>
    <t>sl. sulphur</t>
  </si>
  <si>
    <t>5B (65)</t>
  </si>
  <si>
    <t>2.5B (62.5)</t>
  </si>
  <si>
    <t>2.5GY(32.5)</t>
  </si>
  <si>
    <t>v. sl. sulphur</t>
  </si>
  <si>
    <t>2.5 GY (32.5)</t>
  </si>
  <si>
    <t>10BG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</si>
</sst>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0.00000"/>
    <numFmt numFmtId="168" formatCode="[$-F400]h:mm:ss\ AM/PM"/>
  </numFmts>
  <fonts count="20"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8"/>
      <color rgb="FF000000"/>
      <name val="Arial"/>
      <family val="2"/>
    </font>
    <font>
      <sz val="10"/>
      <name val="Arial"/>
      <family val="2"/>
    </font>
    <font>
      <sz val="8"/>
      <name val="Arial"/>
      <family val="2"/>
    </font>
    <font>
      <sz val="8"/>
      <color rgb="FFFF0000"/>
      <name val="Arial"/>
      <family val="2"/>
    </font>
    <font>
      <b/>
      <sz val="9"/>
      <color indexed="81"/>
      <name val="Tahoma"/>
      <family val="2"/>
    </font>
    <font>
      <sz val="9"/>
      <color indexed="81"/>
      <name val="Tahoma"/>
      <family val="2"/>
    </font>
    <font>
      <sz val="8"/>
      <color indexed="8"/>
      <name val="Arial"/>
      <family val="2"/>
    </font>
    <font>
      <b/>
      <sz val="8"/>
      <color indexed="81"/>
      <name val="Tahoma"/>
      <family val="2"/>
    </font>
    <font>
      <sz val="8"/>
      <color indexed="81"/>
      <name val="Tahoma"/>
      <family val="2"/>
    </font>
    <font>
      <b/>
      <sz val="8"/>
      <color theme="1"/>
      <name val="Arial"/>
      <family val="2"/>
    </font>
    <font>
      <b/>
      <sz val="8"/>
      <name val="Arial"/>
      <family val="2"/>
    </font>
    <font>
      <sz val="8"/>
      <color theme="1"/>
      <name val="Arial"/>
      <family val="2"/>
    </font>
    <font>
      <sz val="11"/>
      <color theme="1"/>
      <name val="Arial"/>
      <family val="2"/>
    </font>
    <font>
      <sz val="8.5"/>
      <color rgb="FF404040"/>
      <name val="Dubai"/>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s>
  <cellStyleXfs count="8">
    <xf numFmtId="0" fontId="0" fillId="0" borderId="0"/>
    <xf numFmtId="0" fontId="5" fillId="0" borderId="0"/>
    <xf numFmtId="0" fontId="3" fillId="0" borderId="0"/>
    <xf numFmtId="0" fontId="3" fillId="0" borderId="0"/>
    <xf numFmtId="0" fontId="2" fillId="0" borderId="0"/>
    <xf numFmtId="0" fontId="2" fillId="0" borderId="0"/>
    <xf numFmtId="0" fontId="1" fillId="0" borderId="0"/>
    <xf numFmtId="0" fontId="1" fillId="0" borderId="0"/>
  </cellStyleXfs>
  <cellXfs count="104">
    <xf numFmtId="0" fontId="0" fillId="0" borderId="0" xfId="0" applyAlignment="1">
      <alignment horizontal="left" vertical="top"/>
    </xf>
    <xf numFmtId="0" fontId="4" fillId="0" borderId="0" xfId="0" applyFont="1" applyAlignment="1">
      <alignment horizontal="right"/>
    </xf>
    <xf numFmtId="0" fontId="4" fillId="0" borderId="0" xfId="0" applyFont="1" applyAlignment="1">
      <alignment horizontal="left"/>
    </xf>
    <xf numFmtId="164" fontId="4" fillId="0" borderId="0" xfId="0" applyNumberFormat="1" applyFont="1" applyAlignment="1">
      <alignment horizontal="right"/>
    </xf>
    <xf numFmtId="0" fontId="4" fillId="2" borderId="0" xfId="0" applyFont="1" applyFill="1" applyAlignment="1">
      <alignment horizontal="right"/>
    </xf>
    <xf numFmtId="2" fontId="4" fillId="0" borderId="0" xfId="0" applyNumberFormat="1" applyFont="1" applyAlignment="1">
      <alignment horizontal="right"/>
    </xf>
    <xf numFmtId="0" fontId="4" fillId="0" borderId="2" xfId="0" applyFont="1" applyBorder="1" applyAlignment="1">
      <alignment horizontal="right"/>
    </xf>
    <xf numFmtId="0" fontId="4" fillId="0" borderId="1" xfId="0" applyFont="1" applyBorder="1" applyAlignment="1">
      <alignment horizontal="right"/>
    </xf>
    <xf numFmtId="0" fontId="4" fillId="0" borderId="3" xfId="0" applyFont="1" applyBorder="1" applyAlignment="1">
      <alignment horizontal="right"/>
    </xf>
    <xf numFmtId="0" fontId="4" fillId="0" borderId="4" xfId="0" applyFont="1" applyBorder="1" applyAlignment="1">
      <alignment horizontal="right"/>
    </xf>
    <xf numFmtId="167" fontId="6" fillId="0" borderId="0" xfId="0" applyNumberFormat="1" applyFont="1" applyFill="1" applyAlignment="1">
      <alignment horizontal="left"/>
    </xf>
    <xf numFmtId="0" fontId="4" fillId="0" borderId="0" xfId="0" applyFont="1" applyFill="1" applyAlignment="1">
      <alignment horizontal="left"/>
    </xf>
    <xf numFmtId="2" fontId="4" fillId="0" borderId="0" xfId="0" applyNumberFormat="1" applyFont="1" applyFill="1" applyAlignment="1">
      <alignment horizontal="left"/>
    </xf>
    <xf numFmtId="14" fontId="4" fillId="0" borderId="0" xfId="0" applyNumberFormat="1" applyFont="1" applyFill="1" applyAlignment="1">
      <alignment horizontal="left"/>
    </xf>
    <xf numFmtId="168" fontId="4" fillId="0" borderId="0" xfId="0" applyNumberFormat="1" applyFont="1" applyFill="1" applyAlignment="1">
      <alignment horizontal="left"/>
    </xf>
    <xf numFmtId="0" fontId="4" fillId="0" borderId="0" xfId="0" applyFont="1" applyFill="1" applyAlignment="1">
      <alignment horizontal="right"/>
    </xf>
    <xf numFmtId="0" fontId="6" fillId="0" borderId="0" xfId="0" applyFont="1" applyFill="1" applyAlignment="1">
      <alignment horizontal="right"/>
    </xf>
    <xf numFmtId="0" fontId="6" fillId="0" borderId="0" xfId="0" applyFont="1" applyFill="1" applyAlignment="1">
      <alignment horizontal="left"/>
    </xf>
    <xf numFmtId="0" fontId="13" fillId="0" borderId="0" xfId="0" applyFont="1" applyFill="1"/>
    <xf numFmtId="1" fontId="6" fillId="0" borderId="0" xfId="0" applyNumberFormat="1" applyFont="1" applyFill="1" applyAlignment="1">
      <alignment horizontal="right"/>
    </xf>
    <xf numFmtId="167" fontId="14" fillId="0" borderId="0" xfId="0" applyNumberFormat="1" applyFont="1" applyFill="1" applyAlignment="1">
      <alignment horizontal="left"/>
    </xf>
    <xf numFmtId="2" fontId="4" fillId="0" borderId="0" xfId="0" applyNumberFormat="1" applyFont="1" applyFill="1" applyAlignment="1">
      <alignment horizontal="right"/>
    </xf>
    <xf numFmtId="0" fontId="7" fillId="0" borderId="0" xfId="0" applyFont="1" applyFill="1" applyAlignment="1">
      <alignment horizontal="right"/>
    </xf>
    <xf numFmtId="0" fontId="13" fillId="0" borderId="0" xfId="0" applyFont="1" applyFill="1" applyAlignment="1">
      <alignment horizontal="right"/>
    </xf>
    <xf numFmtId="0" fontId="6" fillId="0" borderId="0" xfId="0" applyFont="1" applyFill="1" applyAlignment="1">
      <alignment horizontal="right" wrapText="1"/>
    </xf>
    <xf numFmtId="0" fontId="7" fillId="0" borderId="0" xfId="0" applyFont="1" applyFill="1" applyAlignment="1">
      <alignment horizontal="right" wrapText="1"/>
    </xf>
    <xf numFmtId="1" fontId="7" fillId="0" borderId="0" xfId="0" applyNumberFormat="1" applyFont="1" applyFill="1" applyAlignment="1">
      <alignment horizontal="right"/>
    </xf>
    <xf numFmtId="167" fontId="4" fillId="0" borderId="0" xfId="0" applyNumberFormat="1" applyFont="1" applyFill="1" applyAlignment="1">
      <alignment horizontal="right"/>
    </xf>
    <xf numFmtId="1" fontId="4" fillId="0" borderId="0" xfId="0" applyNumberFormat="1" applyFont="1" applyFill="1" applyAlignment="1">
      <alignment horizontal="right"/>
    </xf>
    <xf numFmtId="164" fontId="4" fillId="0" borderId="0" xfId="0" applyNumberFormat="1" applyFont="1" applyFill="1" applyAlignment="1">
      <alignment horizontal="right"/>
    </xf>
    <xf numFmtId="167" fontId="7" fillId="0" borderId="0" xfId="0" applyNumberFormat="1" applyFont="1" applyFill="1" applyAlignment="1">
      <alignment horizontal="right"/>
    </xf>
    <xf numFmtId="164" fontId="10" fillId="0" borderId="0" xfId="0" applyNumberFormat="1" applyFont="1" applyFill="1" applyAlignment="1">
      <alignment horizontal="right"/>
    </xf>
    <xf numFmtId="0" fontId="17" fillId="0" borderId="0" xfId="0" applyFont="1" applyFill="1" applyAlignment="1">
      <alignment horizontal="left" vertical="center" wrapText="1"/>
    </xf>
    <xf numFmtId="2" fontId="17" fillId="0" borderId="0" xfId="0" applyNumberFormat="1" applyFont="1" applyFill="1" applyAlignment="1">
      <alignment horizontal="left" vertical="center" wrapText="1"/>
    </xf>
    <xf numFmtId="164" fontId="6" fillId="0" borderId="0" xfId="0" applyNumberFormat="1" applyFont="1" applyFill="1" applyAlignment="1">
      <alignment horizontal="right"/>
    </xf>
    <xf numFmtId="167" fontId="6" fillId="0" borderId="0" xfId="0" applyNumberFormat="1" applyFont="1" applyFill="1" applyAlignment="1">
      <alignment horizontal="right"/>
    </xf>
    <xf numFmtId="2" fontId="4" fillId="0" borderId="0" xfId="0" applyNumberFormat="1" applyFont="1" applyFill="1" applyAlignment="1">
      <alignment horizontal="right" shrinkToFit="1"/>
    </xf>
    <xf numFmtId="165" fontId="4" fillId="0" borderId="0" xfId="0" applyNumberFormat="1" applyFont="1" applyFill="1" applyAlignment="1">
      <alignment horizontal="right" shrinkToFit="1"/>
    </xf>
    <xf numFmtId="1" fontId="4" fillId="0" borderId="0" xfId="0" applyNumberFormat="1" applyFont="1" applyFill="1" applyAlignment="1">
      <alignment horizontal="left" shrinkToFit="1"/>
    </xf>
    <xf numFmtId="164" fontId="4" fillId="0" borderId="0" xfId="0" applyNumberFormat="1" applyFont="1" applyFill="1" applyAlignment="1">
      <alignment horizontal="right" shrinkToFit="1"/>
    </xf>
    <xf numFmtId="1" fontId="4" fillId="0" borderId="0" xfId="0" applyNumberFormat="1" applyFont="1" applyFill="1" applyAlignment="1">
      <alignment horizontal="right" shrinkToFit="1"/>
    </xf>
    <xf numFmtId="165" fontId="7" fillId="0" borderId="0" xfId="0" applyNumberFormat="1" applyFont="1" applyFill="1" applyAlignment="1">
      <alignment horizontal="right"/>
    </xf>
    <xf numFmtId="166" fontId="4" fillId="0" borderId="0" xfId="0" applyNumberFormat="1" applyFont="1" applyFill="1" applyAlignment="1">
      <alignment horizontal="right" shrinkToFit="1"/>
    </xf>
    <xf numFmtId="0" fontId="4" fillId="0" borderId="0" xfId="0" applyFont="1" applyFill="1" applyAlignment="1">
      <alignment horizontal="right" wrapText="1"/>
    </xf>
    <xf numFmtId="166" fontId="7" fillId="0" borderId="0" xfId="0" applyNumberFormat="1" applyFont="1" applyFill="1" applyAlignment="1">
      <alignment horizontal="right" wrapText="1"/>
    </xf>
    <xf numFmtId="167" fontId="4" fillId="0" borderId="0" xfId="0" applyNumberFormat="1" applyFont="1" applyFill="1" applyAlignment="1">
      <alignment horizontal="right" shrinkToFit="1"/>
    </xf>
    <xf numFmtId="2" fontId="6" fillId="0" borderId="0" xfId="0" applyNumberFormat="1" applyFont="1" applyFill="1" applyAlignment="1">
      <alignment horizontal="right"/>
    </xf>
    <xf numFmtId="3" fontId="4" fillId="0" borderId="0" xfId="0" applyNumberFormat="1" applyFont="1" applyFill="1" applyAlignment="1">
      <alignment horizontal="right" shrinkToFit="1"/>
    </xf>
    <xf numFmtId="165" fontId="7" fillId="0" borderId="0" xfId="0" applyNumberFormat="1" applyFont="1" applyFill="1" applyAlignment="1">
      <alignment horizontal="right" shrinkToFit="1"/>
    </xf>
    <xf numFmtId="2" fontId="7" fillId="0" borderId="0" xfId="0" applyNumberFormat="1" applyFont="1" applyFill="1" applyAlignment="1">
      <alignment horizontal="right" shrinkToFit="1"/>
    </xf>
    <xf numFmtId="166" fontId="7" fillId="0" borderId="0" xfId="0" applyNumberFormat="1" applyFont="1" applyFill="1" applyAlignment="1">
      <alignment horizontal="right" shrinkToFit="1"/>
    </xf>
    <xf numFmtId="9" fontId="4" fillId="0" borderId="0" xfId="0" applyNumberFormat="1" applyFont="1" applyFill="1" applyAlignment="1">
      <alignment horizontal="right"/>
    </xf>
    <xf numFmtId="0" fontId="0" fillId="0" borderId="0" xfId="0" applyFill="1" applyAlignment="1">
      <alignment horizontal="left" vertical="top"/>
    </xf>
    <xf numFmtId="18" fontId="4" fillId="0" borderId="0" xfId="0" applyNumberFormat="1" applyFont="1" applyFill="1" applyAlignment="1">
      <alignment horizontal="left"/>
    </xf>
    <xf numFmtId="0" fontId="4" fillId="0" borderId="0" xfId="0" applyFont="1" applyFill="1"/>
    <xf numFmtId="14" fontId="15" fillId="0" borderId="0" xfId="0" applyNumberFormat="1" applyFont="1" applyFill="1" applyAlignment="1">
      <alignment horizontal="left"/>
    </xf>
    <xf numFmtId="168" fontId="15" fillId="0" borderId="0" xfId="0" applyNumberFormat="1" applyFont="1" applyFill="1" applyAlignment="1">
      <alignment horizontal="left"/>
    </xf>
    <xf numFmtId="0" fontId="15" fillId="0" borderId="0" xfId="0" applyFont="1" applyFill="1" applyAlignment="1">
      <alignment horizontal="left"/>
    </xf>
    <xf numFmtId="164" fontId="6" fillId="0" borderId="0" xfId="0" applyNumberFormat="1" applyFont="1" applyFill="1"/>
    <xf numFmtId="164" fontId="15" fillId="0" borderId="0" xfId="0" applyNumberFormat="1" applyFont="1" applyFill="1"/>
    <xf numFmtId="1" fontId="15" fillId="0" borderId="0" xfId="0" applyNumberFormat="1" applyFont="1" applyFill="1"/>
    <xf numFmtId="2" fontId="15" fillId="0" borderId="0" xfId="0" applyNumberFormat="1" applyFont="1" applyFill="1"/>
    <xf numFmtId="2" fontId="7" fillId="0" borderId="0" xfId="0" applyNumberFormat="1" applyFont="1" applyFill="1"/>
    <xf numFmtId="165" fontId="7" fillId="0" borderId="0" xfId="0" applyNumberFormat="1" applyFont="1" applyFill="1"/>
    <xf numFmtId="1" fontId="6" fillId="0" borderId="0" xfId="0" applyNumberFormat="1" applyFont="1" applyFill="1"/>
    <xf numFmtId="2" fontId="6" fillId="0" borderId="0" xfId="0" applyNumberFormat="1" applyFont="1" applyFill="1"/>
    <xf numFmtId="2" fontId="15" fillId="0" borderId="0" xfId="0" applyNumberFormat="1" applyFont="1" applyFill="1" applyAlignment="1">
      <alignment horizontal="right"/>
    </xf>
    <xf numFmtId="1" fontId="15" fillId="0" borderId="0" xfId="0" applyNumberFormat="1" applyFont="1" applyFill="1" applyAlignment="1">
      <alignment horizontal="right"/>
    </xf>
    <xf numFmtId="1" fontId="7" fillId="0" borderId="0" xfId="0" applyNumberFormat="1" applyFont="1" applyFill="1"/>
    <xf numFmtId="1" fontId="15" fillId="0" borderId="0" xfId="0" applyNumberFormat="1" applyFont="1" applyFill="1" applyAlignment="1">
      <alignment horizontal="center"/>
    </xf>
    <xf numFmtId="165" fontId="15" fillId="0" borderId="0" xfId="0" applyNumberFormat="1" applyFont="1" applyFill="1"/>
    <xf numFmtId="166" fontId="15" fillId="0" borderId="0" xfId="0" applyNumberFormat="1" applyFont="1" applyFill="1"/>
    <xf numFmtId="166" fontId="7" fillId="0" borderId="0" xfId="0" applyNumberFormat="1" applyFont="1" applyFill="1"/>
    <xf numFmtId="0" fontId="15" fillId="0" borderId="0" xfId="0" applyFont="1" applyFill="1"/>
    <xf numFmtId="164" fontId="15" fillId="0" borderId="0" xfId="0" applyNumberFormat="1" applyFont="1" applyFill="1" applyAlignment="1">
      <alignment horizontal="center"/>
    </xf>
    <xf numFmtId="2" fontId="15" fillId="0" borderId="0" xfId="0" applyNumberFormat="1" applyFont="1" applyFill="1" applyAlignment="1">
      <alignment horizontal="center"/>
    </xf>
    <xf numFmtId="164" fontId="15" fillId="0" borderId="0" xfId="0" applyNumberFormat="1" applyFont="1" applyFill="1" applyAlignment="1">
      <alignment horizontal="left"/>
    </xf>
    <xf numFmtId="0" fontId="7" fillId="0" borderId="0" xfId="0" applyFont="1" applyFill="1"/>
    <xf numFmtId="14" fontId="4" fillId="0" borderId="5" xfId="0" applyNumberFormat="1" applyFont="1" applyFill="1" applyBorder="1" applyAlignment="1">
      <alignment horizontal="left"/>
    </xf>
    <xf numFmtId="14" fontId="15" fillId="0" borderId="5" xfId="0" applyNumberFormat="1" applyFont="1" applyFill="1" applyBorder="1" applyAlignment="1">
      <alignment horizontal="left"/>
    </xf>
    <xf numFmtId="164" fontId="4" fillId="0" borderId="0" xfId="0" applyNumberFormat="1" applyFont="1" applyFill="1"/>
    <xf numFmtId="1" fontId="4" fillId="0" borderId="0" xfId="0" applyNumberFormat="1" applyFont="1" applyFill="1"/>
    <xf numFmtId="0" fontId="16" fillId="0" borderId="0" xfId="0" applyFont="1" applyFill="1"/>
    <xf numFmtId="3" fontId="4" fillId="0" borderId="0" xfId="0" applyNumberFormat="1" applyFont="1" applyFill="1"/>
    <xf numFmtId="2" fontId="7" fillId="0" borderId="0" xfId="0" applyNumberFormat="1" applyFont="1" applyFill="1" applyAlignment="1">
      <alignment horizontal="right"/>
    </xf>
    <xf numFmtId="165" fontId="4" fillId="0" borderId="0" xfId="0" applyNumberFormat="1" applyFont="1" applyFill="1" applyAlignment="1">
      <alignment horizontal="right"/>
    </xf>
    <xf numFmtId="166" fontId="4" fillId="0" borderId="0" xfId="0" applyNumberFormat="1" applyFont="1" applyFill="1" applyAlignment="1">
      <alignment horizontal="right"/>
    </xf>
    <xf numFmtId="166" fontId="7" fillId="0" borderId="0" xfId="0" applyNumberFormat="1" applyFont="1" applyFill="1" applyAlignment="1">
      <alignment horizontal="right"/>
    </xf>
    <xf numFmtId="164" fontId="7" fillId="0" borderId="0" xfId="0" applyNumberFormat="1" applyFont="1" applyFill="1" applyAlignment="1">
      <alignment horizontal="right"/>
    </xf>
    <xf numFmtId="0" fontId="0" fillId="0" borderId="0" xfId="0" applyFill="1"/>
    <xf numFmtId="166" fontId="6" fillId="0" borderId="0" xfId="0" applyNumberFormat="1" applyFont="1" applyFill="1"/>
    <xf numFmtId="167" fontId="7" fillId="0" borderId="0" xfId="0" applyNumberFormat="1" applyFont="1" applyFill="1"/>
    <xf numFmtId="0" fontId="15" fillId="0" borderId="0" xfId="0" applyFont="1" applyFill="1" applyAlignment="1">
      <alignment horizontal="right"/>
    </xf>
    <xf numFmtId="14" fontId="4" fillId="3" borderId="0" xfId="0" applyNumberFormat="1" applyFont="1" applyFill="1" applyAlignment="1">
      <alignment horizontal="left"/>
    </xf>
    <xf numFmtId="168"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applyAlignment="1">
      <alignment horizontal="right"/>
    </xf>
    <xf numFmtId="0" fontId="6" fillId="3" borderId="0" xfId="0" applyFont="1" applyFill="1" applyAlignment="1">
      <alignment horizontal="right" wrapText="1"/>
    </xf>
    <xf numFmtId="0" fontId="7" fillId="3" borderId="0" xfId="0" applyFont="1" applyFill="1" applyAlignment="1">
      <alignment horizontal="right"/>
    </xf>
    <xf numFmtId="0" fontId="7" fillId="3" borderId="0" xfId="0" applyFont="1" applyFill="1" applyAlignment="1">
      <alignment horizontal="right" wrapText="1"/>
    </xf>
    <xf numFmtId="167" fontId="6" fillId="3" borderId="0" xfId="0" applyNumberFormat="1" applyFont="1" applyFill="1" applyAlignment="1">
      <alignment horizontal="left"/>
    </xf>
    <xf numFmtId="167" fontId="14" fillId="3" borderId="0" xfId="0" applyNumberFormat="1" applyFont="1" applyFill="1" applyAlignment="1">
      <alignment horizontal="left"/>
    </xf>
    <xf numFmtId="2" fontId="4" fillId="3" borderId="0" xfId="0" applyNumberFormat="1" applyFont="1" applyFill="1" applyAlignment="1">
      <alignment horizontal="right"/>
    </xf>
    <xf numFmtId="2" fontId="4" fillId="3" borderId="0" xfId="0" applyNumberFormat="1" applyFont="1" applyFill="1" applyAlignment="1">
      <alignment horizontal="right" shrinkToFit="1"/>
    </xf>
  </cellXfs>
  <cellStyles count="8">
    <cellStyle name="Normal" xfId="0" builtinId="0"/>
    <cellStyle name="Normal 2" xfId="1" xr:uid="{A0AC10D7-94CF-4F32-96CC-261C5E312FEE}"/>
    <cellStyle name="Normal 3" xfId="2" xr:uid="{4F4BCBA2-9BDE-40C0-AFEA-2D6F001651C3}"/>
    <cellStyle name="Normal 3 2" xfId="4" xr:uid="{4120EBC8-8590-4103-B62B-6B822B6DCAC6}"/>
    <cellStyle name="Normal 3 3" xfId="6" xr:uid="{F7DC33A5-6CA6-41FA-A2D0-D17F5B39BA27}"/>
    <cellStyle name="Normal 7" xfId="3" xr:uid="{E864D762-602A-4134-B46B-9484A73A9BB4}"/>
    <cellStyle name="Normal 7 2" xfId="5" xr:uid="{43A87974-5175-44BB-9D39-2ED61543F6EF}"/>
    <cellStyle name="Normal 7 3" xfId="7" xr:uid="{6E23D2ED-C037-4652-AD79-3457213831DD}"/>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manda Naude" id="{5B205501-7554-4523-935A-B0D0E27AE1BD}" userId="S::amanda.naude@viridis.co.nz::1508097e-629b-46e4-bc67-491922570d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Z430" dT="2023-10-03T01:02:30.89" personId="{5B205501-7554-4523-935A-B0D0E27AE1BD}" id="{61997341-FD2E-42A1-BB8C-7A222E7FBED6}">
    <text>It has been noted that the result for Dissolved Chemical Oxygen Demand (Dissolved COD) was greater than that for Total
Chemical Oxygen Demand (Total COD), but within the analytical variation of these methods.</text>
  </threadedComment>
  <threadedComment ref="AA430" dT="2023-10-03T01:02:52.08" personId="{5B205501-7554-4523-935A-B0D0E27AE1BD}" id="{6663E015-07D3-47A3-A4BF-01A5312DFF8C}">
    <text>It has been noted that the result for Dissolved Chemical Oxygen Demand (Dissolved COD) was greater than that for Total
Chemical Oxygen Demand (Total COD), but within the analytical variation of these methods.</text>
  </threadedComment>
  <threadedComment ref="AT430" dT="2023-10-03T01:03:43.69" personId="{5B205501-7554-4523-935A-B0D0E27AE1BD}" id="{F4C34A44-1BDA-4570-8829-A191C7BD0D22}">
    <text>Statistically estimated count based on the theoretical countable range for the stated method.
Please interpret this microbiological result with caution as the sample was &gt;24 hours old on receipt at the lab. The sample
is required to reach the laboratory with sufficient time to allow testing to commence within 24 hours of sampling.
Please interpret this result with caution as the sample was &gt; 10 °C on receipt at the lab. The sample temperature is
recommended by the laboratory's reference methods to be less than 10 °C on receipt at the laboratory (but not frozen).
However, it is acknowledged that samples that are transported quickly to the laboratory after sampling, may not have been
cooled to this temperature.</text>
  </threadedComment>
  <threadedComment ref="AU430" dT="2023-10-03T01:04:45.19" personId="{5B205501-7554-4523-935A-B0D0E27AE1BD}" id="{118752D8-D3AF-410C-8029-0F331B4DE3A8}">
    <text>It should be noted that a precipitate was observed in the filtered nitric preserved fraction of this sample. In order to
analyse this sample for dissolved metals, an additional digestion step was required on the filtrate to re-dissolve the
precipitate prior to analysis.</text>
  </threadedComment>
  <threadedComment ref="AV430" dT="2023-10-03T01:05:14.50" personId="{5B205501-7554-4523-935A-B0D0E27AE1BD}" id="{14E62EBA-5ED7-4287-AAFB-40CCBEED7C58}">
    <text>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text>
  </threadedComment>
  <threadedComment ref="AW430" dT="2023-10-03T01:05:25.09" personId="{5B205501-7554-4523-935A-B0D0E27AE1BD}" id="{5C47445C-32E3-47E2-B736-8068832AA774}">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AX430" dT="2023-10-03T01:05:28.90" personId="{5B205501-7554-4523-935A-B0D0E27AE1BD}" id="{9EF0A5E7-A367-48FE-AE46-CBF81038AD2F}">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AY430" dT="2023-10-03T01:05:32.59" personId="{5B205501-7554-4523-935A-B0D0E27AE1BD}" id="{0828B417-339D-4FB0-9798-ED606F28A9DC}">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AZ430" dT="2023-10-03T01:05:35.70" personId="{5B205501-7554-4523-935A-B0D0E27AE1BD}" id="{37E264A4-2F23-4A37-818E-6A4429126159}">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B430" dT="2023-10-03T01:05:39.55" personId="{5B205501-7554-4523-935A-B0D0E27AE1BD}" id="{3BE7BB65-59BE-4DCD-97BF-035AC03AA3B5}">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C430" dT="2023-10-03T01:05:42.69" personId="{5B205501-7554-4523-935A-B0D0E27AE1BD}" id="{126D1B1F-220E-4663-9002-91F55A47E219}">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D430" dT="2023-10-03T01:05:45.82" personId="{5B205501-7554-4523-935A-B0D0E27AE1BD}" id="{051C915F-7F52-4107-A920-3A560B89AB6F}">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E430" dT="2023-10-03T01:05:48.41" personId="{5B205501-7554-4523-935A-B0D0E27AE1BD}" id="{5908392A-C313-4AE3-A13A-157CE52F427A}">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F430" dT="2023-10-03T01:05:51.82" personId="{5B205501-7554-4523-935A-B0D0E27AE1BD}" id="{3122190A-DC27-4C53-9CA3-C62E8AD3248A}">
    <text xml:space="preserve">APPLIES TO ALL SITES: It should be noted that a precipitate was observed in the filtered nitric preserved fraction of this sample. In order to
analyse this sample for dissolved metals, an additional digestion step was required on the filtrate to re-dissolve the
precipitate prior to analysis.
</text>
  </threadedComment>
  <threadedComment ref="BK430" dT="2023-10-03T01:06:13.15" personId="{5B205501-7554-4523-935A-B0D0E27AE1BD}" id="{04DCA146-1F52-40FE-9915-D20B8435FA60}">
    <text>It has been noted that the result for the dissolved fraction was greater than that for the total fraction, but within analytical
variation of the methods.</text>
  </threadedComment>
  <threadedComment ref="BL430" dT="2023-10-03T01:06:18.91" personId="{5B205501-7554-4523-935A-B0D0E27AE1BD}" id="{FDC924A9-4847-4B62-AE5B-DA89148DFA22}">
    <text>It has been noted that the result for the dissolved fraction was greater than that for the total fraction, but within analytical
variation of the methods.</text>
  </threadedComment>
  <threadedComment ref="BP430" dT="2023-10-03T01:06:33.11" personId="{5B205501-7554-4523-935A-B0D0E27AE1BD}" id="{824FE61D-BC89-43E1-876E-DDCDC5347268}">
    <text>It has been noted that the result for the dissolved fraction was greater than that for the total fraction, but within analytical
variation of the methods.</text>
  </threadedComment>
  <threadedComment ref="BR430" dT="2023-10-03T01:06:54.92" personId="{5B205501-7554-4523-935A-B0D0E27AE1BD}" id="{460B3233-7BB8-4914-9F63-CDF51FC3BE32}">
    <text>It has been noted that the result for the dissolved fraction was greater than that for the total fraction, but within analytical
variation of the methods.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0D8A6-7E75-4D5C-867F-2FDF2118AA2C}">
  <dimension ref="A1:ER524"/>
  <sheetViews>
    <sheetView tabSelected="1" zoomScale="130" zoomScaleNormal="130" workbookViewId="0">
      <pane xSplit="6" ySplit="1" topLeftCell="G477" activePane="bottomRight" state="frozen"/>
      <selection pane="topRight" activeCell="G1" sqref="G1"/>
      <selection pane="bottomLeft" activeCell="A2" sqref="A2"/>
      <selection pane="bottomRight" activeCell="J28" sqref="J28"/>
    </sheetView>
  </sheetViews>
  <sheetFormatPr defaultColWidth="9.33203125" defaultRowHeight="15" customHeight="1" x14ac:dyDescent="0.2"/>
  <cols>
    <col min="1" max="1" width="11.5" style="2" bestFit="1" customWidth="1"/>
    <col min="2" max="2" width="12.1640625" style="2" bestFit="1" customWidth="1"/>
    <col min="3" max="3" width="12.1640625" style="2" customWidth="1"/>
    <col min="4" max="4" width="10.1640625" style="2" customWidth="1"/>
    <col min="5" max="5" width="13.5" style="2" bestFit="1" customWidth="1"/>
    <col min="6" max="6" width="13.5" style="2" customWidth="1"/>
    <col min="7" max="8" width="9.33203125" style="1"/>
    <col min="9" max="9" width="9.83203125" style="1" bestFit="1" customWidth="1"/>
    <col min="10" max="11" width="13.6640625" style="1" customWidth="1"/>
    <col min="12" max="12" width="9.33203125" style="1"/>
    <col min="13" max="13" width="9.1640625" style="1" customWidth="1"/>
    <col min="14" max="16" width="9.33203125" style="1"/>
    <col min="17" max="19" width="9.5" style="1" bestFit="1" customWidth="1"/>
    <col min="20" max="20" width="9.6640625" style="1" bestFit="1" customWidth="1"/>
    <col min="21" max="21" width="8.83203125" style="1" customWidth="1"/>
    <col min="22" max="22" width="9.33203125" style="1"/>
    <col min="23" max="23" width="9.5" style="1" bestFit="1" customWidth="1"/>
    <col min="24" max="24" width="9.33203125" style="1"/>
    <col min="25" max="28" width="9.5" style="1" bestFit="1" customWidth="1"/>
    <col min="29" max="32" width="9.5" style="1" customWidth="1"/>
    <col min="33" max="33" width="10.6640625" style="1" bestFit="1" customWidth="1"/>
    <col min="34" max="34" width="20.33203125" style="1" customWidth="1"/>
    <col min="35" max="35" width="9.33203125" style="1"/>
    <col min="36" max="36" width="9.5" style="1" bestFit="1" customWidth="1"/>
    <col min="37" max="37" width="10.5" style="1" bestFit="1" customWidth="1"/>
    <col min="38" max="39" width="9.33203125" style="1"/>
    <col min="40" max="40" width="10.6640625" style="1" customWidth="1"/>
    <col min="41" max="41" width="12.6640625" style="1" bestFit="1" customWidth="1"/>
    <col min="42" max="42" width="13.33203125" style="1" bestFit="1" customWidth="1"/>
    <col min="43" max="43" width="9.33203125" style="1"/>
    <col min="44" max="44" width="9.83203125" style="1" bestFit="1" customWidth="1"/>
    <col min="45" max="45" width="10.5" style="1" customWidth="1"/>
    <col min="46" max="47" width="9.5" style="1" bestFit="1" customWidth="1"/>
    <col min="48" max="56" width="9.33203125" style="1"/>
    <col min="57" max="57" width="9.6640625" style="1" bestFit="1" customWidth="1"/>
    <col min="58" max="62" width="9.33203125" style="1"/>
    <col min="63" max="63" width="10.33203125" style="1" bestFit="1" customWidth="1"/>
    <col min="64" max="64" width="7.33203125" style="1" bestFit="1" customWidth="1"/>
    <col min="65" max="65" width="8.1640625" style="1" bestFit="1" customWidth="1"/>
    <col min="66" max="66" width="5.6640625" style="1" bestFit="1" customWidth="1"/>
    <col min="67" max="67" width="8.1640625" style="1" bestFit="1" customWidth="1"/>
    <col min="68" max="68" width="11.5" style="1" bestFit="1" customWidth="1"/>
    <col min="69" max="69" width="7.1640625" style="1" bestFit="1" customWidth="1"/>
    <col min="70" max="70" width="5.6640625" style="1" bestFit="1" customWidth="1"/>
    <col min="71" max="71" width="26.83203125" style="1" bestFit="1" customWidth="1"/>
    <col min="72" max="72" width="25" style="1" bestFit="1" customWidth="1"/>
    <col min="73" max="73" width="8.83203125" style="1" customWidth="1"/>
    <col min="74" max="74" width="12.1640625" style="1" bestFit="1" customWidth="1"/>
    <col min="75" max="75" width="12.1640625" style="5" customWidth="1"/>
    <col min="76" max="76" width="9.33203125" style="1"/>
    <col min="77" max="77" width="18.1640625" style="1" bestFit="1" customWidth="1"/>
    <col min="78" max="78" width="18.33203125" style="1" bestFit="1" customWidth="1"/>
    <col min="79" max="16384" width="9.33203125" style="1"/>
  </cols>
  <sheetData>
    <row r="1" spans="1:78" ht="15" customHeight="1" x14ac:dyDescent="0.2">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c r="AD1" s="10" t="s">
        <v>29</v>
      </c>
      <c r="AE1" s="10" t="s">
        <v>30</v>
      </c>
      <c r="AF1" s="10" t="s">
        <v>31</v>
      </c>
      <c r="AG1" s="10" t="s">
        <v>32</v>
      </c>
      <c r="AH1" s="10" t="s">
        <v>33</v>
      </c>
      <c r="AI1" s="10" t="s">
        <v>34</v>
      </c>
      <c r="AJ1" s="10" t="s">
        <v>35</v>
      </c>
      <c r="AK1" s="10" t="s">
        <v>36</v>
      </c>
      <c r="AL1" s="10" t="s">
        <v>37</v>
      </c>
      <c r="AM1" s="10" t="s">
        <v>38</v>
      </c>
      <c r="AN1" s="10" t="s">
        <v>39</v>
      </c>
      <c r="AO1" s="10" t="s">
        <v>40</v>
      </c>
      <c r="AP1" s="10" t="s">
        <v>41</v>
      </c>
      <c r="AQ1" s="11" t="s">
        <v>42</v>
      </c>
      <c r="AR1" s="11" t="s">
        <v>43</v>
      </c>
      <c r="AS1" s="10" t="s">
        <v>44</v>
      </c>
      <c r="AT1" s="10" t="s">
        <v>45</v>
      </c>
      <c r="AU1" s="10" t="s">
        <v>46</v>
      </c>
      <c r="AV1" s="10" t="s">
        <v>47</v>
      </c>
      <c r="AW1" s="10" t="s">
        <v>48</v>
      </c>
      <c r="AX1" s="10" t="s">
        <v>49</v>
      </c>
      <c r="AY1" s="10" t="s">
        <v>50</v>
      </c>
      <c r="AZ1" s="10" t="s">
        <v>51</v>
      </c>
      <c r="BA1" s="10" t="s">
        <v>52</v>
      </c>
      <c r="BB1" s="10" t="s">
        <v>53</v>
      </c>
      <c r="BC1" s="10" t="s">
        <v>54</v>
      </c>
      <c r="BD1" s="10" t="s">
        <v>55</v>
      </c>
      <c r="BE1" s="10" t="s">
        <v>56</v>
      </c>
      <c r="BF1" s="10" t="s">
        <v>57</v>
      </c>
      <c r="BG1" s="10" t="s">
        <v>58</v>
      </c>
      <c r="BH1" s="10" t="s">
        <v>59</v>
      </c>
      <c r="BI1" s="10" t="s">
        <v>60</v>
      </c>
      <c r="BJ1" s="10" t="s">
        <v>61</v>
      </c>
      <c r="BK1" s="10" t="s">
        <v>62</v>
      </c>
      <c r="BL1" s="10" t="s">
        <v>63</v>
      </c>
      <c r="BM1" s="10" t="s">
        <v>64</v>
      </c>
      <c r="BN1" s="10" t="s">
        <v>65</v>
      </c>
      <c r="BO1" s="10" t="s">
        <v>66</v>
      </c>
      <c r="BP1" s="10" t="s">
        <v>67</v>
      </c>
      <c r="BQ1" s="10" t="s">
        <v>68</v>
      </c>
      <c r="BR1" s="10" t="s">
        <v>69</v>
      </c>
      <c r="BS1" s="10" t="s">
        <v>70</v>
      </c>
      <c r="BT1" s="10" t="s">
        <v>71</v>
      </c>
      <c r="BU1" s="11" t="s">
        <v>72</v>
      </c>
      <c r="BV1" s="11" t="s">
        <v>73</v>
      </c>
      <c r="BW1" s="12" t="s">
        <v>74</v>
      </c>
      <c r="BX1" s="11" t="s">
        <v>75</v>
      </c>
      <c r="BY1" s="11" t="s">
        <v>76</v>
      </c>
      <c r="BZ1" s="11" t="s">
        <v>77</v>
      </c>
    </row>
    <row r="2" spans="1:78" ht="15" customHeight="1" x14ac:dyDescent="0.2">
      <c r="A2" s="13">
        <v>41374</v>
      </c>
      <c r="B2" s="14"/>
      <c r="C2" s="14" t="s">
        <v>78</v>
      </c>
      <c r="D2" s="11"/>
      <c r="E2" s="13" t="s">
        <v>79</v>
      </c>
      <c r="F2" s="15">
        <v>3931</v>
      </c>
      <c r="G2" s="16">
        <v>8.4</v>
      </c>
      <c r="H2" s="16"/>
      <c r="I2" s="16"/>
      <c r="J2" s="16"/>
      <c r="K2" s="16"/>
      <c r="L2" s="16"/>
      <c r="M2" s="16">
        <v>15.9</v>
      </c>
      <c r="N2" s="16">
        <v>48</v>
      </c>
      <c r="O2" s="16">
        <v>47</v>
      </c>
      <c r="P2" s="16"/>
      <c r="Q2" s="16">
        <v>7.2999999999999995E-2</v>
      </c>
      <c r="R2" s="16"/>
      <c r="S2" s="16"/>
      <c r="T2" s="16"/>
      <c r="U2" s="16">
        <v>0.105</v>
      </c>
      <c r="V2" s="16"/>
      <c r="W2" s="16">
        <v>9.4</v>
      </c>
      <c r="X2" s="16">
        <v>1.4E-2</v>
      </c>
      <c r="Y2" s="16">
        <v>0.48</v>
      </c>
      <c r="Z2" s="16"/>
      <c r="AA2" s="16"/>
      <c r="AB2" s="16">
        <v>30</v>
      </c>
      <c r="AC2" s="16">
        <v>52</v>
      </c>
      <c r="AD2" s="16"/>
      <c r="AE2" s="16"/>
      <c r="AF2" s="16"/>
      <c r="AG2" s="16"/>
      <c r="AH2" s="16">
        <v>6.8000000000000005E-2</v>
      </c>
      <c r="AI2" s="17"/>
      <c r="AJ2" s="17"/>
      <c r="AK2" s="17"/>
      <c r="AL2" s="18"/>
      <c r="AM2" s="17"/>
      <c r="AN2" s="17"/>
      <c r="AO2" s="17"/>
      <c r="AP2" s="17"/>
      <c r="AQ2" s="11"/>
      <c r="AR2" s="11"/>
      <c r="AS2" s="17"/>
      <c r="AT2" s="19">
        <v>15000</v>
      </c>
      <c r="AU2" s="10"/>
      <c r="AV2" s="10"/>
      <c r="AW2" s="10"/>
      <c r="AX2" s="10"/>
      <c r="AY2" s="10"/>
      <c r="AZ2" s="10"/>
      <c r="BA2" s="10"/>
      <c r="BB2" s="10"/>
      <c r="BC2" s="10"/>
      <c r="BD2" s="10"/>
      <c r="BE2" s="10"/>
      <c r="BF2" s="10"/>
      <c r="BG2" s="20"/>
      <c r="BH2" s="10"/>
      <c r="BI2" s="10"/>
      <c r="BJ2" s="10"/>
      <c r="BK2" s="10"/>
      <c r="BL2" s="10"/>
      <c r="BM2" s="10"/>
      <c r="BN2" s="10"/>
      <c r="BO2" s="10"/>
      <c r="BP2" s="10"/>
      <c r="BQ2" s="10"/>
      <c r="BR2" s="10"/>
      <c r="BS2" s="10"/>
      <c r="BT2" s="10"/>
      <c r="BU2" s="15"/>
      <c r="BV2" s="15"/>
      <c r="BW2" s="21"/>
      <c r="BX2" s="15"/>
      <c r="BY2" s="15"/>
      <c r="BZ2" s="15"/>
    </row>
    <row r="3" spans="1:78" ht="15" customHeight="1" x14ac:dyDescent="0.2">
      <c r="A3" s="13">
        <v>41380</v>
      </c>
      <c r="B3" s="14"/>
      <c r="C3" s="14" t="s">
        <v>78</v>
      </c>
      <c r="D3" s="11"/>
      <c r="E3" s="11" t="s">
        <v>80</v>
      </c>
      <c r="F3" s="10"/>
      <c r="G3" s="16">
        <v>2.6</v>
      </c>
      <c r="H3" s="16">
        <v>15</v>
      </c>
      <c r="I3" s="16"/>
      <c r="J3" s="16"/>
      <c r="K3" s="16"/>
      <c r="L3" s="16"/>
      <c r="M3" s="16">
        <v>280</v>
      </c>
      <c r="N3" s="16">
        <v>43</v>
      </c>
      <c r="O3" s="16">
        <v>890</v>
      </c>
      <c r="P3" s="16"/>
      <c r="Q3" s="16">
        <v>7.6999999999999999E-2</v>
      </c>
      <c r="R3" s="16"/>
      <c r="S3" s="16"/>
      <c r="T3" s="16"/>
      <c r="U3" s="16">
        <v>0.104</v>
      </c>
      <c r="V3" s="16"/>
      <c r="W3" s="16">
        <v>0.89</v>
      </c>
      <c r="X3" s="16">
        <v>0.104</v>
      </c>
      <c r="Y3" s="16">
        <v>0.21</v>
      </c>
      <c r="Z3" s="16"/>
      <c r="AA3" s="16"/>
      <c r="AB3" s="22">
        <v>1</v>
      </c>
      <c r="AC3" s="16">
        <v>4</v>
      </c>
      <c r="AD3" s="16"/>
      <c r="AE3" s="16"/>
      <c r="AF3" s="16"/>
      <c r="AG3" s="16"/>
      <c r="AH3" s="16">
        <v>7.0000000000000001E-3</v>
      </c>
      <c r="AI3" s="16"/>
      <c r="AJ3" s="16"/>
      <c r="AK3" s="16"/>
      <c r="AL3" s="23"/>
      <c r="AM3" s="16"/>
      <c r="AN3" s="16"/>
      <c r="AO3" s="16"/>
      <c r="AP3" s="16"/>
      <c r="AQ3" s="15"/>
      <c r="AR3" s="15"/>
      <c r="AS3" s="22">
        <v>0.5</v>
      </c>
      <c r="AT3" s="22">
        <v>0.5</v>
      </c>
      <c r="AU3" s="10"/>
      <c r="AV3" s="10"/>
      <c r="AW3" s="10"/>
      <c r="AX3" s="10"/>
      <c r="AY3" s="10"/>
      <c r="AZ3" s="10"/>
      <c r="BA3" s="10"/>
      <c r="BB3" s="10"/>
      <c r="BC3" s="10"/>
      <c r="BD3" s="10"/>
      <c r="BE3" s="10"/>
      <c r="BF3" s="10"/>
      <c r="BG3" s="20"/>
      <c r="BH3" s="10"/>
      <c r="BI3" s="10"/>
      <c r="BJ3" s="10"/>
      <c r="BK3" s="10"/>
      <c r="BL3" s="10"/>
      <c r="BM3" s="10"/>
      <c r="BN3" s="10"/>
      <c r="BO3" s="10"/>
      <c r="BP3" s="10"/>
      <c r="BQ3" s="10"/>
      <c r="BR3" s="10"/>
      <c r="BS3" s="10"/>
      <c r="BT3" s="10"/>
      <c r="BU3" s="15">
        <v>0.05</v>
      </c>
      <c r="BV3" s="15" t="s">
        <v>81</v>
      </c>
      <c r="BW3" s="21">
        <v>20</v>
      </c>
      <c r="BX3" s="15">
        <v>0</v>
      </c>
      <c r="BY3" s="15">
        <v>0</v>
      </c>
      <c r="BZ3" s="15" t="s">
        <v>82</v>
      </c>
    </row>
    <row r="4" spans="1:78" ht="15" customHeight="1" x14ac:dyDescent="0.2">
      <c r="A4" s="13">
        <v>41380</v>
      </c>
      <c r="B4" s="14"/>
      <c r="C4" s="14" t="s">
        <v>78</v>
      </c>
      <c r="D4" s="11"/>
      <c r="E4" s="11" t="s">
        <v>83</v>
      </c>
      <c r="F4" s="10"/>
      <c r="G4" s="16">
        <v>2.6</v>
      </c>
      <c r="H4" s="16">
        <v>16</v>
      </c>
      <c r="I4" s="16"/>
      <c r="J4" s="16"/>
      <c r="K4" s="16"/>
      <c r="L4" s="16"/>
      <c r="M4" s="16">
        <v>230</v>
      </c>
      <c r="N4" s="16">
        <v>35</v>
      </c>
      <c r="O4" s="16">
        <v>630</v>
      </c>
      <c r="P4" s="16"/>
      <c r="Q4" s="16">
        <v>0.112</v>
      </c>
      <c r="R4" s="16"/>
      <c r="S4" s="16"/>
      <c r="T4" s="16"/>
      <c r="U4" s="16">
        <v>0.13900000000000001</v>
      </c>
      <c r="V4" s="16"/>
      <c r="W4" s="16">
        <v>1.03</v>
      </c>
      <c r="X4" s="16">
        <v>8.3000000000000004E-2</v>
      </c>
      <c r="Y4" s="16">
        <v>0.191</v>
      </c>
      <c r="Z4" s="16"/>
      <c r="AA4" s="16"/>
      <c r="AB4" s="22">
        <v>1</v>
      </c>
      <c r="AC4" s="16">
        <v>7</v>
      </c>
      <c r="AD4" s="16"/>
      <c r="AE4" s="16"/>
      <c r="AF4" s="16"/>
      <c r="AG4" s="16"/>
      <c r="AH4" s="16">
        <v>4.0000000000000001E-3</v>
      </c>
      <c r="AI4" s="16"/>
      <c r="AJ4" s="16"/>
      <c r="AK4" s="16"/>
      <c r="AL4" s="23"/>
      <c r="AM4" s="16"/>
      <c r="AN4" s="16"/>
      <c r="AO4" s="16"/>
      <c r="AP4" s="16"/>
      <c r="AQ4" s="15"/>
      <c r="AR4" s="15"/>
      <c r="AS4" s="16">
        <v>1.2</v>
      </c>
      <c r="AT4" s="22">
        <v>0.5</v>
      </c>
      <c r="AU4" s="10"/>
      <c r="AV4" s="10"/>
      <c r="AW4" s="10"/>
      <c r="AX4" s="10"/>
      <c r="AY4" s="10"/>
      <c r="AZ4" s="10"/>
      <c r="BA4" s="10"/>
      <c r="BB4" s="10"/>
      <c r="BC4" s="10"/>
      <c r="BD4" s="10"/>
      <c r="BE4" s="10"/>
      <c r="BF4" s="10"/>
      <c r="BG4" s="20"/>
      <c r="BH4" s="10"/>
      <c r="BI4" s="10"/>
      <c r="BJ4" s="10"/>
      <c r="BK4" s="10"/>
      <c r="BL4" s="10"/>
      <c r="BM4" s="10"/>
      <c r="BN4" s="10"/>
      <c r="BO4" s="10"/>
      <c r="BP4" s="10"/>
      <c r="BQ4" s="10"/>
      <c r="BR4" s="10"/>
      <c r="BS4" s="10"/>
      <c r="BT4" s="10"/>
      <c r="BU4" s="15">
        <v>0.05</v>
      </c>
      <c r="BV4" s="15" t="s">
        <v>81</v>
      </c>
      <c r="BW4" s="21">
        <v>20</v>
      </c>
      <c r="BX4" s="15">
        <v>0</v>
      </c>
      <c r="BY4" s="15">
        <v>0</v>
      </c>
      <c r="BZ4" s="15" t="s">
        <v>82</v>
      </c>
    </row>
    <row r="5" spans="1:78" ht="15" customHeight="1" x14ac:dyDescent="0.2">
      <c r="A5" s="13">
        <v>41406</v>
      </c>
      <c r="B5" s="14"/>
      <c r="C5" s="14" t="s">
        <v>78</v>
      </c>
      <c r="D5" s="11"/>
      <c r="E5" s="13" t="s">
        <v>79</v>
      </c>
      <c r="F5" s="15">
        <v>4136</v>
      </c>
      <c r="G5" s="16">
        <v>8.4</v>
      </c>
      <c r="H5" s="16"/>
      <c r="I5" s="16"/>
      <c r="J5" s="16"/>
      <c r="K5" s="16"/>
      <c r="L5" s="16"/>
      <c r="M5" s="16">
        <v>27</v>
      </c>
      <c r="N5" s="16">
        <v>98</v>
      </c>
      <c r="O5" s="16">
        <v>108</v>
      </c>
      <c r="P5" s="16"/>
      <c r="Q5" s="16">
        <v>1.3</v>
      </c>
      <c r="R5" s="16"/>
      <c r="S5" s="16"/>
      <c r="T5" s="16"/>
      <c r="U5" s="16">
        <v>1.3</v>
      </c>
      <c r="V5" s="16"/>
      <c r="W5" s="16">
        <v>18.600000000000001</v>
      </c>
      <c r="X5" s="16">
        <v>0.21</v>
      </c>
      <c r="Y5" s="16">
        <v>1.22</v>
      </c>
      <c r="Z5" s="16"/>
      <c r="AA5" s="16"/>
      <c r="AB5" s="16">
        <v>5</v>
      </c>
      <c r="AC5" s="16">
        <v>33</v>
      </c>
      <c r="AD5" s="16"/>
      <c r="AE5" s="16"/>
      <c r="AF5" s="16"/>
      <c r="AG5" s="16"/>
      <c r="AH5" s="16">
        <v>4.3999999999999997E-2</v>
      </c>
      <c r="AI5" s="17"/>
      <c r="AJ5" s="17"/>
      <c r="AK5" s="17"/>
      <c r="AL5" s="18"/>
      <c r="AM5" s="17"/>
      <c r="AN5" s="17"/>
      <c r="AO5" s="17"/>
      <c r="AP5" s="17"/>
      <c r="AQ5" s="11"/>
      <c r="AR5" s="11"/>
      <c r="AS5" s="17"/>
      <c r="AT5" s="19">
        <v>30000</v>
      </c>
      <c r="AU5" s="10"/>
      <c r="AV5" s="10"/>
      <c r="AW5" s="10"/>
      <c r="AX5" s="10"/>
      <c r="AY5" s="10"/>
      <c r="AZ5" s="10"/>
      <c r="BA5" s="10"/>
      <c r="BB5" s="10"/>
      <c r="BC5" s="10"/>
      <c r="BD5" s="10"/>
      <c r="BE5" s="10"/>
      <c r="BF5" s="10"/>
      <c r="BG5" s="20"/>
      <c r="BH5" s="10"/>
      <c r="BI5" s="10"/>
      <c r="BJ5" s="10"/>
      <c r="BK5" s="10"/>
      <c r="BL5" s="10"/>
      <c r="BM5" s="10"/>
      <c r="BN5" s="10"/>
      <c r="BO5" s="10"/>
      <c r="BP5" s="10"/>
      <c r="BQ5" s="10"/>
      <c r="BR5" s="10"/>
      <c r="BS5" s="10"/>
      <c r="BT5" s="10"/>
      <c r="BU5" s="15"/>
      <c r="BV5" s="15"/>
      <c r="BW5" s="21"/>
      <c r="BX5" s="15"/>
      <c r="BY5" s="15"/>
      <c r="BZ5" s="15"/>
    </row>
    <row r="6" spans="1:78" ht="15" customHeight="1" x14ac:dyDescent="0.2">
      <c r="A6" s="13">
        <v>41407</v>
      </c>
      <c r="B6" s="14"/>
      <c r="C6" s="14" t="s">
        <v>78</v>
      </c>
      <c r="D6" s="11"/>
      <c r="E6" s="11" t="s">
        <v>80</v>
      </c>
      <c r="F6" s="15"/>
      <c r="G6" s="24">
        <v>4.5999999999999996</v>
      </c>
      <c r="H6" s="15">
        <v>11.8</v>
      </c>
      <c r="I6" s="15"/>
      <c r="J6" s="15"/>
      <c r="K6" s="15"/>
      <c r="L6" s="15"/>
      <c r="M6" s="15">
        <v>7.4</v>
      </c>
      <c r="N6" s="22">
        <f>0.5*3</f>
        <v>1.5</v>
      </c>
      <c r="O6" s="24">
        <v>13</v>
      </c>
      <c r="P6" s="24"/>
      <c r="Q6" s="15">
        <v>3.5000000000000003E-2</v>
      </c>
      <c r="R6" s="15"/>
      <c r="S6" s="15"/>
      <c r="T6" s="15"/>
      <c r="U6" s="15">
        <v>7.1999999999999995E-2</v>
      </c>
      <c r="V6" s="15"/>
      <c r="W6" s="15">
        <v>0.17</v>
      </c>
      <c r="X6" s="22">
        <f>0.5*0.004</f>
        <v>2E-3</v>
      </c>
      <c r="Y6" s="15">
        <v>6.0000000000000001E-3</v>
      </c>
      <c r="Z6" s="15"/>
      <c r="AA6" s="15"/>
      <c r="AB6" s="25">
        <f>0.5*2</f>
        <v>1</v>
      </c>
      <c r="AC6" s="22">
        <f>0.5*2</f>
        <v>1</v>
      </c>
      <c r="AD6" s="15"/>
      <c r="AE6" s="15"/>
      <c r="AF6" s="15"/>
      <c r="AG6" s="15"/>
      <c r="AH6" s="22">
        <f>0.5*0.002</f>
        <v>1E-3</v>
      </c>
      <c r="AI6" s="15"/>
      <c r="AJ6" s="15"/>
      <c r="AK6" s="15"/>
      <c r="AL6" s="15"/>
      <c r="AM6" s="15"/>
      <c r="AN6" s="15"/>
      <c r="AO6" s="15"/>
      <c r="AP6" s="15"/>
      <c r="AQ6" s="15"/>
      <c r="AR6" s="24"/>
      <c r="AS6" s="15">
        <v>0.82</v>
      </c>
      <c r="AT6" s="22">
        <f>0.5*1</f>
        <v>0.5</v>
      </c>
      <c r="AU6" s="10"/>
      <c r="AV6" s="10"/>
      <c r="AW6" s="10"/>
      <c r="AX6" s="10"/>
      <c r="AY6" s="10"/>
      <c r="AZ6" s="10"/>
      <c r="BA6" s="10"/>
      <c r="BB6" s="10"/>
      <c r="BC6" s="10"/>
      <c r="BD6" s="10"/>
      <c r="BE6" s="10"/>
      <c r="BF6" s="10"/>
      <c r="BG6" s="20"/>
      <c r="BH6" s="10"/>
      <c r="BI6" s="10"/>
      <c r="BJ6" s="10"/>
      <c r="BK6" s="10"/>
      <c r="BL6" s="10"/>
      <c r="BM6" s="10"/>
      <c r="BN6" s="10"/>
      <c r="BO6" s="10"/>
      <c r="BP6" s="10"/>
      <c r="BQ6" s="10"/>
      <c r="BR6" s="10"/>
      <c r="BS6" s="10"/>
      <c r="BT6" s="10"/>
      <c r="BU6" s="15">
        <v>0.34</v>
      </c>
      <c r="BV6" s="15" t="s">
        <v>84</v>
      </c>
      <c r="BW6" s="21">
        <v>40</v>
      </c>
      <c r="BX6" s="15">
        <v>0</v>
      </c>
      <c r="BY6" s="15">
        <v>0</v>
      </c>
      <c r="BZ6" s="15" t="s">
        <v>82</v>
      </c>
    </row>
    <row r="7" spans="1:78" ht="15" customHeight="1" x14ac:dyDescent="0.2">
      <c r="A7" s="13">
        <v>41407</v>
      </c>
      <c r="B7" s="14"/>
      <c r="C7" s="14" t="s">
        <v>78</v>
      </c>
      <c r="D7" s="11"/>
      <c r="E7" s="11" t="s">
        <v>83</v>
      </c>
      <c r="F7" s="15"/>
      <c r="G7" s="24">
        <v>6.7</v>
      </c>
      <c r="H7" s="15">
        <v>12.3</v>
      </c>
      <c r="I7" s="15"/>
      <c r="J7" s="15"/>
      <c r="K7" s="15"/>
      <c r="L7" s="15"/>
      <c r="M7" s="15">
        <v>23</v>
      </c>
      <c r="N7" s="15">
        <v>19</v>
      </c>
      <c r="O7" s="24">
        <v>50</v>
      </c>
      <c r="P7" s="24"/>
      <c r="Q7" s="15">
        <v>4.8000000000000001E-2</v>
      </c>
      <c r="R7" s="15"/>
      <c r="S7" s="15"/>
      <c r="T7" s="15"/>
      <c r="U7" s="15">
        <v>8.2000000000000003E-2</v>
      </c>
      <c r="V7" s="15"/>
      <c r="W7" s="15">
        <v>0.44</v>
      </c>
      <c r="X7" s="22">
        <f>0.5*0.004</f>
        <v>2E-3</v>
      </c>
      <c r="Y7" s="15">
        <v>0.05</v>
      </c>
      <c r="Z7" s="15"/>
      <c r="AA7" s="15"/>
      <c r="AB7" s="25">
        <f>0.5*2</f>
        <v>1</v>
      </c>
      <c r="AC7" s="22">
        <f>0.5*2</f>
        <v>1</v>
      </c>
      <c r="AD7" s="15"/>
      <c r="AE7" s="15"/>
      <c r="AF7" s="15"/>
      <c r="AG7" s="15"/>
      <c r="AH7" s="22">
        <f>0.5*0.002</f>
        <v>1E-3</v>
      </c>
      <c r="AI7" s="15"/>
      <c r="AJ7" s="15"/>
      <c r="AK7" s="15"/>
      <c r="AL7" s="15"/>
      <c r="AM7" s="15"/>
      <c r="AN7" s="15"/>
      <c r="AO7" s="15"/>
      <c r="AP7" s="15"/>
      <c r="AQ7" s="15"/>
      <c r="AR7" s="24"/>
      <c r="AS7" s="15">
        <v>3</v>
      </c>
      <c r="AT7" s="15">
        <v>400</v>
      </c>
      <c r="AU7" s="10"/>
      <c r="AV7" s="10"/>
      <c r="AW7" s="10"/>
      <c r="AX7" s="10"/>
      <c r="AY7" s="10"/>
      <c r="AZ7" s="10"/>
      <c r="BA7" s="10"/>
      <c r="BB7" s="10"/>
      <c r="BC7" s="10"/>
      <c r="BD7" s="10"/>
      <c r="BE7" s="10"/>
      <c r="BF7" s="10"/>
      <c r="BG7" s="20"/>
      <c r="BH7" s="10"/>
      <c r="BI7" s="10"/>
      <c r="BJ7" s="10"/>
      <c r="BK7" s="10"/>
      <c r="BL7" s="10"/>
      <c r="BM7" s="10"/>
      <c r="BN7" s="10"/>
      <c r="BO7" s="10"/>
      <c r="BP7" s="10"/>
      <c r="BQ7" s="10"/>
      <c r="BR7" s="10"/>
      <c r="BS7" s="10"/>
      <c r="BT7" s="10"/>
      <c r="BU7" s="15">
        <v>0.24</v>
      </c>
      <c r="BV7" s="15" t="s">
        <v>85</v>
      </c>
      <c r="BW7" s="21">
        <v>25</v>
      </c>
      <c r="BX7" s="15">
        <v>0</v>
      </c>
      <c r="BY7" s="15">
        <v>0</v>
      </c>
      <c r="BZ7" s="15" t="s">
        <v>82</v>
      </c>
    </row>
    <row r="8" spans="1:78" ht="15" customHeight="1" x14ac:dyDescent="0.2">
      <c r="A8" s="13">
        <v>41437</v>
      </c>
      <c r="B8" s="14"/>
      <c r="C8" s="14" t="s">
        <v>78</v>
      </c>
      <c r="D8" s="11"/>
      <c r="E8" s="13" t="s">
        <v>79</v>
      </c>
      <c r="F8" s="15">
        <v>4215</v>
      </c>
      <c r="G8" s="16">
        <v>8.3000000000000007</v>
      </c>
      <c r="H8" s="16"/>
      <c r="I8" s="16"/>
      <c r="J8" s="16"/>
      <c r="K8" s="16"/>
      <c r="L8" s="16"/>
      <c r="M8" s="16">
        <v>8.4</v>
      </c>
      <c r="N8" s="16">
        <v>29</v>
      </c>
      <c r="O8" s="16">
        <v>32</v>
      </c>
      <c r="P8" s="16"/>
      <c r="Q8" s="22">
        <f>0.01/2</f>
        <v>5.0000000000000001E-3</v>
      </c>
      <c r="R8" s="16"/>
      <c r="S8" s="16"/>
      <c r="T8" s="16"/>
      <c r="U8" s="16">
        <v>2.5000000000000001E-2</v>
      </c>
      <c r="V8" s="16"/>
      <c r="W8" s="16">
        <v>10.1</v>
      </c>
      <c r="X8" s="16">
        <v>4.0000000000000001E-3</v>
      </c>
      <c r="Y8" s="16">
        <v>0.24</v>
      </c>
      <c r="Z8" s="16"/>
      <c r="AA8" s="16"/>
      <c r="AB8" s="16">
        <v>4</v>
      </c>
      <c r="AC8" s="16">
        <v>14</v>
      </c>
      <c r="AD8" s="16"/>
      <c r="AE8" s="16"/>
      <c r="AF8" s="16"/>
      <c r="AG8" s="16"/>
      <c r="AH8" s="16">
        <v>5.6000000000000001E-2</v>
      </c>
      <c r="AI8" s="17"/>
      <c r="AJ8" s="17"/>
      <c r="AK8" s="17"/>
      <c r="AL8" s="18"/>
      <c r="AM8" s="17"/>
      <c r="AN8" s="17"/>
      <c r="AO8" s="17"/>
      <c r="AP8" s="17"/>
      <c r="AQ8" s="11"/>
      <c r="AR8" s="11"/>
      <c r="AS8" s="17"/>
      <c r="AT8" s="19">
        <v>10000</v>
      </c>
      <c r="AU8" s="10"/>
      <c r="AV8" s="10"/>
      <c r="AW8" s="10"/>
      <c r="AX8" s="10"/>
      <c r="AY8" s="10"/>
      <c r="AZ8" s="10"/>
      <c r="BA8" s="10"/>
      <c r="BB8" s="10"/>
      <c r="BC8" s="10"/>
      <c r="BD8" s="10"/>
      <c r="BE8" s="10"/>
      <c r="BF8" s="10"/>
      <c r="BG8" s="20"/>
      <c r="BH8" s="10"/>
      <c r="BI8" s="10"/>
      <c r="BJ8" s="10"/>
      <c r="BK8" s="10"/>
      <c r="BL8" s="10"/>
      <c r="BM8" s="10"/>
      <c r="BN8" s="10"/>
      <c r="BO8" s="10"/>
      <c r="BP8" s="10"/>
      <c r="BQ8" s="10"/>
      <c r="BR8" s="10"/>
      <c r="BS8" s="10"/>
      <c r="BT8" s="10"/>
      <c r="BU8" s="15"/>
      <c r="BV8" s="15"/>
      <c r="BW8" s="21"/>
      <c r="BX8" s="15"/>
      <c r="BY8" s="15"/>
      <c r="BZ8" s="15"/>
    </row>
    <row r="9" spans="1:78" ht="15" customHeight="1" x14ac:dyDescent="0.2">
      <c r="A9" s="13">
        <v>41444</v>
      </c>
      <c r="B9" s="14"/>
      <c r="C9" s="14" t="s">
        <v>78</v>
      </c>
      <c r="D9" s="11"/>
      <c r="E9" s="11" t="s">
        <v>80</v>
      </c>
      <c r="F9" s="15"/>
      <c r="G9" s="24">
        <v>2.8</v>
      </c>
      <c r="H9" s="15">
        <v>8.4</v>
      </c>
      <c r="I9" s="15"/>
      <c r="J9" s="15"/>
      <c r="K9" s="15"/>
      <c r="L9" s="15"/>
      <c r="M9" s="15">
        <v>6.3</v>
      </c>
      <c r="N9" s="22">
        <f>0.5*3</f>
        <v>1.5</v>
      </c>
      <c r="O9" s="24">
        <v>71</v>
      </c>
      <c r="P9" s="24"/>
      <c r="Q9" s="15">
        <v>7.8E-2</v>
      </c>
      <c r="R9" s="15"/>
      <c r="S9" s="15"/>
      <c r="T9" s="15"/>
      <c r="U9" s="15">
        <v>0.128</v>
      </c>
      <c r="V9" s="15"/>
      <c r="W9" s="15">
        <v>0.02</v>
      </c>
      <c r="X9" s="15">
        <v>0.04</v>
      </c>
      <c r="Y9" s="15">
        <v>5.8000000000000003E-2</v>
      </c>
      <c r="Z9" s="15"/>
      <c r="AA9" s="15"/>
      <c r="AB9" s="24">
        <v>4</v>
      </c>
      <c r="AC9" s="24">
        <v>4</v>
      </c>
      <c r="AD9" s="24"/>
      <c r="AE9" s="24"/>
      <c r="AF9" s="24"/>
      <c r="AG9" s="24"/>
      <c r="AH9" s="15">
        <v>9.4E-2</v>
      </c>
      <c r="AI9" s="15"/>
      <c r="AJ9" s="15"/>
      <c r="AK9" s="15"/>
      <c r="AL9" s="15"/>
      <c r="AM9" s="15"/>
      <c r="AN9" s="15"/>
      <c r="AO9" s="15"/>
      <c r="AP9" s="15"/>
      <c r="AQ9" s="15"/>
      <c r="AR9" s="24"/>
      <c r="AS9" s="15">
        <v>3.6</v>
      </c>
      <c r="AT9" s="22">
        <f>0.5*1</f>
        <v>0.5</v>
      </c>
      <c r="AU9" s="10"/>
      <c r="AV9" s="10"/>
      <c r="AW9" s="10"/>
      <c r="AX9" s="10"/>
      <c r="AY9" s="10"/>
      <c r="AZ9" s="10"/>
      <c r="BA9" s="10"/>
      <c r="BB9" s="10"/>
      <c r="BC9" s="10"/>
      <c r="BD9" s="10"/>
      <c r="BE9" s="10"/>
      <c r="BF9" s="10"/>
      <c r="BG9" s="20"/>
      <c r="BH9" s="10"/>
      <c r="BI9" s="10"/>
      <c r="BJ9" s="10"/>
      <c r="BK9" s="10"/>
      <c r="BL9" s="10"/>
      <c r="BM9" s="10"/>
      <c r="BN9" s="10"/>
      <c r="BO9" s="10"/>
      <c r="BP9" s="10"/>
      <c r="BQ9" s="10"/>
      <c r="BR9" s="10"/>
      <c r="BS9" s="10"/>
      <c r="BT9" s="10"/>
      <c r="BU9" s="15">
        <v>0.17</v>
      </c>
      <c r="BV9" s="15" t="s">
        <v>86</v>
      </c>
      <c r="BW9" s="21">
        <v>30</v>
      </c>
      <c r="BX9" s="15">
        <v>0</v>
      </c>
      <c r="BY9" s="15">
        <v>0</v>
      </c>
      <c r="BZ9" s="15" t="s">
        <v>82</v>
      </c>
    </row>
    <row r="10" spans="1:78" ht="15" customHeight="1" x14ac:dyDescent="0.2">
      <c r="A10" s="13">
        <v>41444</v>
      </c>
      <c r="B10" s="14"/>
      <c r="C10" s="14" t="s">
        <v>78</v>
      </c>
      <c r="D10" s="11"/>
      <c r="E10" s="11" t="s">
        <v>83</v>
      </c>
      <c r="F10" s="15"/>
      <c r="G10" s="24">
        <v>2.9</v>
      </c>
      <c r="H10" s="15">
        <v>8.6</v>
      </c>
      <c r="I10" s="15"/>
      <c r="J10" s="15"/>
      <c r="K10" s="15"/>
      <c r="L10" s="15"/>
      <c r="M10" s="15">
        <v>3.3</v>
      </c>
      <c r="N10" s="15">
        <v>7</v>
      </c>
      <c r="O10" s="24">
        <v>91</v>
      </c>
      <c r="P10" s="24"/>
      <c r="Q10" s="15">
        <v>7.5999999999999998E-2</v>
      </c>
      <c r="R10" s="15"/>
      <c r="S10" s="15"/>
      <c r="T10" s="15"/>
      <c r="U10" s="15">
        <v>0.126</v>
      </c>
      <c r="V10" s="15"/>
      <c r="W10" s="15">
        <v>2.4E-2</v>
      </c>
      <c r="X10" s="15">
        <v>3.2000000000000001E-2</v>
      </c>
      <c r="Y10" s="15">
        <v>6.9000000000000006E-2</v>
      </c>
      <c r="Z10" s="15"/>
      <c r="AA10" s="15"/>
      <c r="AB10" s="24">
        <v>4</v>
      </c>
      <c r="AC10" s="24">
        <v>4</v>
      </c>
      <c r="AD10" s="24"/>
      <c r="AE10" s="24"/>
      <c r="AF10" s="24"/>
      <c r="AG10" s="24"/>
      <c r="AH10" s="15">
        <v>5.8000000000000003E-2</v>
      </c>
      <c r="AI10" s="15"/>
      <c r="AJ10" s="15"/>
      <c r="AK10" s="15"/>
      <c r="AL10" s="15"/>
      <c r="AM10" s="15"/>
      <c r="AN10" s="15"/>
      <c r="AO10" s="15"/>
      <c r="AP10" s="15"/>
      <c r="AQ10" s="15"/>
      <c r="AR10" s="24"/>
      <c r="AS10" s="15">
        <v>6.1</v>
      </c>
      <c r="AT10" s="22">
        <f>0.5*1</f>
        <v>0.5</v>
      </c>
      <c r="AU10" s="10"/>
      <c r="AV10" s="10"/>
      <c r="AW10" s="10"/>
      <c r="AX10" s="10"/>
      <c r="AY10" s="10"/>
      <c r="AZ10" s="10"/>
      <c r="BA10" s="10"/>
      <c r="BB10" s="10"/>
      <c r="BC10" s="10"/>
      <c r="BD10" s="10"/>
      <c r="BE10" s="10"/>
      <c r="BF10" s="10"/>
      <c r="BG10" s="20"/>
      <c r="BH10" s="10"/>
      <c r="BI10" s="10"/>
      <c r="BJ10" s="10"/>
      <c r="BK10" s="10"/>
      <c r="BL10" s="10"/>
      <c r="BM10" s="10"/>
      <c r="BN10" s="10"/>
      <c r="BO10" s="10"/>
      <c r="BP10" s="10"/>
      <c r="BQ10" s="10"/>
      <c r="BR10" s="10"/>
      <c r="BS10" s="10"/>
      <c r="BT10" s="10"/>
      <c r="BU10" s="15">
        <v>0.16</v>
      </c>
      <c r="BV10" s="15" t="s">
        <v>87</v>
      </c>
      <c r="BW10" s="21">
        <v>27.5</v>
      </c>
      <c r="BX10" s="15">
        <v>0</v>
      </c>
      <c r="BY10" s="15">
        <v>0</v>
      </c>
      <c r="BZ10" s="15" t="s">
        <v>82</v>
      </c>
    </row>
    <row r="11" spans="1:78" s="96" customFormat="1" ht="15" customHeight="1" x14ac:dyDescent="0.2">
      <c r="A11" s="93">
        <v>41471</v>
      </c>
      <c r="B11" s="94"/>
      <c r="C11" s="94" t="s">
        <v>78</v>
      </c>
      <c r="D11" s="95"/>
      <c r="E11" s="95" t="s">
        <v>80</v>
      </c>
      <c r="G11" s="97">
        <v>6.6</v>
      </c>
      <c r="H11" s="96">
        <v>7.6</v>
      </c>
      <c r="M11" s="96">
        <v>8.9</v>
      </c>
      <c r="N11" s="98">
        <f>0.5*3</f>
        <v>1.5</v>
      </c>
      <c r="O11" s="97">
        <v>13</v>
      </c>
      <c r="P11" s="97"/>
      <c r="Q11" s="96">
        <v>1.2999999999999999E-2</v>
      </c>
      <c r="U11" s="96">
        <v>4.5999999999999999E-2</v>
      </c>
      <c r="W11" s="96">
        <v>0.15</v>
      </c>
      <c r="X11" s="98">
        <f>0.5*0.004</f>
        <v>2E-3</v>
      </c>
      <c r="Y11" s="96">
        <v>1.7000000000000001E-2</v>
      </c>
      <c r="AB11" s="99">
        <f>0.5*2</f>
        <v>1</v>
      </c>
      <c r="AC11" s="99">
        <f>0.5*2</f>
        <v>1</v>
      </c>
      <c r="AD11" s="99"/>
      <c r="AE11" s="99"/>
      <c r="AF11" s="99"/>
      <c r="AG11" s="99"/>
      <c r="AH11" s="96">
        <v>3.0000000000000001E-3</v>
      </c>
      <c r="AR11" s="97"/>
      <c r="AS11" s="96">
        <v>0.25</v>
      </c>
      <c r="AT11" s="98">
        <f>0.5*1</f>
        <v>0.5</v>
      </c>
      <c r="AU11" s="100"/>
      <c r="AV11" s="100"/>
      <c r="AW11" s="100"/>
      <c r="AX11" s="100"/>
      <c r="AY11" s="100"/>
      <c r="AZ11" s="100"/>
      <c r="BA11" s="100"/>
      <c r="BB11" s="100"/>
      <c r="BC11" s="100"/>
      <c r="BD11" s="100"/>
      <c r="BE11" s="100"/>
      <c r="BF11" s="100"/>
      <c r="BG11" s="101"/>
      <c r="BH11" s="100"/>
      <c r="BI11" s="100"/>
      <c r="BJ11" s="100"/>
      <c r="BK11" s="100"/>
      <c r="BL11" s="100"/>
      <c r="BM11" s="100"/>
      <c r="BN11" s="100"/>
      <c r="BO11" s="100"/>
      <c r="BP11" s="100"/>
      <c r="BQ11" s="100"/>
      <c r="BR11" s="100"/>
      <c r="BS11" s="100"/>
      <c r="BT11" s="100"/>
      <c r="BU11" s="96">
        <v>0.43</v>
      </c>
      <c r="BV11" s="96" t="s">
        <v>88</v>
      </c>
      <c r="BW11" s="102">
        <v>57</v>
      </c>
      <c r="BX11" s="96">
        <v>0</v>
      </c>
      <c r="BY11" s="96">
        <v>0</v>
      </c>
      <c r="BZ11" s="96" t="s">
        <v>82</v>
      </c>
    </row>
    <row r="12" spans="1:78" ht="15" customHeight="1" x14ac:dyDescent="0.2">
      <c r="A12" s="13">
        <v>41471</v>
      </c>
      <c r="B12" s="14"/>
      <c r="C12" s="14" t="s">
        <v>78</v>
      </c>
      <c r="D12" s="11"/>
      <c r="E12" s="11" t="s">
        <v>83</v>
      </c>
      <c r="F12" s="15"/>
      <c r="G12" s="24">
        <v>7.1</v>
      </c>
      <c r="H12" s="15">
        <v>7.1</v>
      </c>
      <c r="I12" s="15"/>
      <c r="J12" s="15"/>
      <c r="K12" s="15"/>
      <c r="L12" s="15"/>
      <c r="M12" s="15">
        <v>13.3</v>
      </c>
      <c r="N12" s="15">
        <v>9</v>
      </c>
      <c r="O12" s="24">
        <v>20</v>
      </c>
      <c r="P12" s="24"/>
      <c r="Q12" s="15">
        <v>1.7999999999999999E-2</v>
      </c>
      <c r="R12" s="15"/>
      <c r="S12" s="15"/>
      <c r="T12" s="15"/>
      <c r="U12" s="15">
        <v>5.3999999999999999E-2</v>
      </c>
      <c r="V12" s="15"/>
      <c r="W12" s="15">
        <v>0.84</v>
      </c>
      <c r="X12" s="22">
        <f>0.5*0.004</f>
        <v>2E-3</v>
      </c>
      <c r="Y12" s="15">
        <v>7.8E-2</v>
      </c>
      <c r="Z12" s="15"/>
      <c r="AA12" s="15"/>
      <c r="AB12" s="24">
        <v>7</v>
      </c>
      <c r="AC12" s="24">
        <v>11</v>
      </c>
      <c r="AD12" s="24"/>
      <c r="AE12" s="24"/>
      <c r="AF12" s="24"/>
      <c r="AG12" s="24"/>
      <c r="AH12" s="15">
        <v>4.0000000000000001E-3</v>
      </c>
      <c r="AI12" s="15"/>
      <c r="AJ12" s="15"/>
      <c r="AK12" s="15"/>
      <c r="AL12" s="15"/>
      <c r="AM12" s="15"/>
      <c r="AN12" s="15"/>
      <c r="AO12" s="15"/>
      <c r="AP12" s="15"/>
      <c r="AQ12" s="15"/>
      <c r="AR12" s="24"/>
      <c r="AS12" s="15">
        <v>3.6</v>
      </c>
      <c r="AT12" s="22"/>
      <c r="AU12" s="10"/>
      <c r="AV12" s="10"/>
      <c r="AW12" s="10"/>
      <c r="AX12" s="10"/>
      <c r="AY12" s="10"/>
      <c r="AZ12" s="10"/>
      <c r="BA12" s="10"/>
      <c r="BB12" s="10"/>
      <c r="BC12" s="10"/>
      <c r="BD12" s="10"/>
      <c r="BE12" s="10"/>
      <c r="BF12" s="10"/>
      <c r="BG12" s="20"/>
      <c r="BH12" s="10"/>
      <c r="BI12" s="10"/>
      <c r="BJ12" s="10"/>
      <c r="BK12" s="10"/>
      <c r="BL12" s="10"/>
      <c r="BM12" s="10"/>
      <c r="BN12" s="10"/>
      <c r="BO12" s="10"/>
      <c r="BP12" s="10"/>
      <c r="BQ12" s="10"/>
      <c r="BR12" s="10"/>
      <c r="BS12" s="10"/>
      <c r="BT12" s="10"/>
      <c r="BU12" s="15">
        <v>0.26</v>
      </c>
      <c r="BV12" s="15" t="s">
        <v>89</v>
      </c>
      <c r="BW12" s="21">
        <v>55</v>
      </c>
      <c r="BX12" s="15">
        <v>0</v>
      </c>
      <c r="BY12" s="15">
        <v>0</v>
      </c>
      <c r="BZ12" s="15" t="s">
        <v>82</v>
      </c>
    </row>
    <row r="13" spans="1:78" ht="15" customHeight="1" x14ac:dyDescent="0.2">
      <c r="A13" s="13">
        <v>41476</v>
      </c>
      <c r="B13" s="14"/>
      <c r="C13" s="14" t="s">
        <v>78</v>
      </c>
      <c r="D13" s="11"/>
      <c r="E13" s="13" t="s">
        <v>79</v>
      </c>
      <c r="F13" s="15">
        <v>4558</v>
      </c>
      <c r="G13" s="16">
        <v>8.4</v>
      </c>
      <c r="H13" s="16"/>
      <c r="I13" s="16"/>
      <c r="J13" s="16"/>
      <c r="K13" s="16"/>
      <c r="L13" s="16"/>
      <c r="M13" s="16">
        <v>18.3</v>
      </c>
      <c r="N13" s="16">
        <v>49</v>
      </c>
      <c r="O13" s="16">
        <v>54</v>
      </c>
      <c r="P13" s="16"/>
      <c r="Q13" s="16">
        <v>0.45</v>
      </c>
      <c r="R13" s="16"/>
      <c r="S13" s="16"/>
      <c r="T13" s="16"/>
      <c r="U13" s="16">
        <v>0.46</v>
      </c>
      <c r="V13" s="16"/>
      <c r="W13" s="16">
        <v>14.6</v>
      </c>
      <c r="X13" s="16">
        <v>5.2999999999999999E-2</v>
      </c>
      <c r="Y13" s="16">
        <v>0.92</v>
      </c>
      <c r="Z13" s="16"/>
      <c r="AA13" s="16"/>
      <c r="AB13" s="16">
        <v>22</v>
      </c>
      <c r="AC13" s="16">
        <v>62</v>
      </c>
      <c r="AD13" s="16"/>
      <c r="AE13" s="16"/>
      <c r="AF13" s="16"/>
      <c r="AG13" s="16"/>
      <c r="AH13" s="16">
        <v>3.2000000000000001E-2</v>
      </c>
      <c r="AI13" s="17"/>
      <c r="AJ13" s="17"/>
      <c r="AK13" s="17"/>
      <c r="AL13" s="18"/>
      <c r="AM13" s="17"/>
      <c r="AN13" s="17"/>
      <c r="AO13" s="17"/>
      <c r="AP13" s="17"/>
      <c r="AQ13" s="11"/>
      <c r="AR13" s="11"/>
      <c r="AS13" s="17"/>
      <c r="AT13" s="26">
        <f>10000/2</f>
        <v>5000</v>
      </c>
      <c r="AU13" s="10"/>
      <c r="AV13" s="10"/>
      <c r="AW13" s="10"/>
      <c r="AX13" s="10"/>
      <c r="AY13" s="10"/>
      <c r="AZ13" s="10"/>
      <c r="BA13" s="10"/>
      <c r="BB13" s="10"/>
      <c r="BC13" s="10"/>
      <c r="BD13" s="10"/>
      <c r="BE13" s="10"/>
      <c r="BF13" s="10"/>
      <c r="BG13" s="20"/>
      <c r="BH13" s="10"/>
      <c r="BI13" s="10"/>
      <c r="BJ13" s="10"/>
      <c r="BK13" s="10"/>
      <c r="BL13" s="10"/>
      <c r="BM13" s="10"/>
      <c r="BN13" s="10"/>
      <c r="BO13" s="10"/>
      <c r="BP13" s="10"/>
      <c r="BQ13" s="10"/>
      <c r="BR13" s="10"/>
      <c r="BS13" s="10"/>
      <c r="BT13" s="10"/>
      <c r="BU13" s="15"/>
      <c r="BV13" s="15"/>
      <c r="BW13" s="21"/>
      <c r="BX13" s="15"/>
      <c r="BY13" s="15"/>
      <c r="BZ13" s="15"/>
    </row>
    <row r="14" spans="1:78" ht="15" customHeight="1" x14ac:dyDescent="0.2">
      <c r="A14" s="13">
        <v>41479</v>
      </c>
      <c r="B14" s="14"/>
      <c r="C14" s="14" t="s">
        <v>90</v>
      </c>
      <c r="D14" s="11"/>
      <c r="E14" s="11" t="s">
        <v>83</v>
      </c>
      <c r="F14" s="15"/>
      <c r="G14" s="16"/>
      <c r="H14" s="16"/>
      <c r="I14" s="16"/>
      <c r="J14" s="16"/>
      <c r="K14" s="16"/>
      <c r="L14" s="16"/>
      <c r="M14" s="16"/>
      <c r="N14" s="16"/>
      <c r="O14" s="16"/>
      <c r="P14" s="16"/>
      <c r="Q14" s="16"/>
      <c r="R14" s="16"/>
      <c r="S14" s="16"/>
      <c r="T14" s="16"/>
      <c r="U14" s="16"/>
      <c r="V14" s="16"/>
      <c r="W14" s="16"/>
      <c r="X14" s="16"/>
      <c r="Y14" s="16"/>
      <c r="Z14" s="16"/>
      <c r="AA14" s="16"/>
      <c r="AB14" s="22">
        <f>2/2</f>
        <v>1</v>
      </c>
      <c r="AC14" s="16"/>
      <c r="AD14" s="16"/>
      <c r="AE14" s="16"/>
      <c r="AF14" s="16"/>
      <c r="AG14" s="16"/>
      <c r="AH14" s="16"/>
      <c r="AI14" s="17"/>
      <c r="AJ14" s="17"/>
      <c r="AK14" s="17"/>
      <c r="AL14" s="18"/>
      <c r="AM14" s="17"/>
      <c r="AN14" s="17"/>
      <c r="AO14" s="17"/>
      <c r="AP14" s="17"/>
      <c r="AQ14" s="11"/>
      <c r="AR14" s="11"/>
      <c r="AS14" s="17"/>
      <c r="AT14" s="19">
        <v>160</v>
      </c>
      <c r="AU14" s="10"/>
      <c r="AV14" s="10"/>
      <c r="AW14" s="10"/>
      <c r="AX14" s="10"/>
      <c r="AY14" s="10"/>
      <c r="AZ14" s="10"/>
      <c r="BA14" s="10"/>
      <c r="BB14" s="10"/>
      <c r="BC14" s="10"/>
      <c r="BD14" s="10"/>
      <c r="BE14" s="10"/>
      <c r="BF14" s="10"/>
      <c r="BG14" s="20"/>
      <c r="BH14" s="10"/>
      <c r="BI14" s="10"/>
      <c r="BJ14" s="10"/>
      <c r="BK14" s="10"/>
      <c r="BL14" s="10"/>
      <c r="BM14" s="10"/>
      <c r="BN14" s="10"/>
      <c r="BO14" s="10"/>
      <c r="BP14" s="10"/>
      <c r="BQ14" s="10"/>
      <c r="BR14" s="10"/>
      <c r="BS14" s="10"/>
      <c r="BT14" s="10"/>
      <c r="BU14" s="15"/>
      <c r="BV14" s="15"/>
      <c r="BW14" s="21"/>
      <c r="BX14" s="15"/>
      <c r="BY14" s="15"/>
      <c r="BZ14" s="15"/>
    </row>
    <row r="15" spans="1:78" ht="15" customHeight="1" x14ac:dyDescent="0.2">
      <c r="A15" s="13">
        <v>41505</v>
      </c>
      <c r="B15" s="14"/>
      <c r="C15" s="14" t="s">
        <v>78</v>
      </c>
      <c r="D15" s="11"/>
      <c r="E15" s="13" t="s">
        <v>79</v>
      </c>
      <c r="F15" s="15">
        <v>4615</v>
      </c>
      <c r="G15" s="16">
        <v>8.3000000000000007</v>
      </c>
      <c r="H15" s="16"/>
      <c r="I15" s="16"/>
      <c r="J15" s="16"/>
      <c r="K15" s="16"/>
      <c r="L15" s="16"/>
      <c r="M15" s="16">
        <v>11.4</v>
      </c>
      <c r="N15" s="16">
        <v>37</v>
      </c>
      <c r="O15" s="16">
        <v>38</v>
      </c>
      <c r="P15" s="16"/>
      <c r="Q15" s="16">
        <v>7.5999999999999998E-2</v>
      </c>
      <c r="R15" s="16"/>
      <c r="S15" s="16"/>
      <c r="T15" s="16"/>
      <c r="U15" s="16">
        <v>0.09</v>
      </c>
      <c r="V15" s="16"/>
      <c r="W15" s="16">
        <v>9.6</v>
      </c>
      <c r="X15" s="16">
        <v>1.2999999999999999E-2</v>
      </c>
      <c r="Y15" s="16">
        <v>0.6</v>
      </c>
      <c r="Z15" s="16"/>
      <c r="AA15" s="16"/>
      <c r="AB15" s="16">
        <v>9</v>
      </c>
      <c r="AC15" s="16">
        <v>34</v>
      </c>
      <c r="AD15" s="16"/>
      <c r="AE15" s="16"/>
      <c r="AF15" s="16"/>
      <c r="AG15" s="16"/>
      <c r="AH15" s="16">
        <v>3.7999999999999999E-2</v>
      </c>
      <c r="AI15" s="17"/>
      <c r="AJ15" s="17"/>
      <c r="AK15" s="17"/>
      <c r="AL15" s="18"/>
      <c r="AM15" s="17"/>
      <c r="AN15" s="17"/>
      <c r="AO15" s="17"/>
      <c r="AP15" s="17"/>
      <c r="AQ15" s="11"/>
      <c r="AR15" s="11"/>
      <c r="AS15" s="17"/>
      <c r="AT15" s="19">
        <v>20000</v>
      </c>
      <c r="AU15" s="10"/>
      <c r="AV15" s="10"/>
      <c r="AW15" s="10"/>
      <c r="AX15" s="10"/>
      <c r="AY15" s="10"/>
      <c r="AZ15" s="10"/>
      <c r="BA15" s="10"/>
      <c r="BB15" s="10"/>
      <c r="BC15" s="10"/>
      <c r="BD15" s="10"/>
      <c r="BE15" s="10"/>
      <c r="BF15" s="10"/>
      <c r="BG15" s="20"/>
      <c r="BH15" s="10"/>
      <c r="BI15" s="10"/>
      <c r="BJ15" s="10"/>
      <c r="BK15" s="10"/>
      <c r="BL15" s="10"/>
      <c r="BM15" s="10"/>
      <c r="BN15" s="10"/>
      <c r="BO15" s="10"/>
      <c r="BP15" s="10"/>
      <c r="BQ15" s="10"/>
      <c r="BR15" s="10"/>
      <c r="BS15" s="10"/>
      <c r="BT15" s="10"/>
      <c r="BU15" s="15"/>
      <c r="BV15" s="15"/>
      <c r="BW15" s="21"/>
      <c r="BX15" s="15"/>
      <c r="BY15" s="15"/>
      <c r="BZ15" s="15"/>
    </row>
    <row r="16" spans="1:78" s="96" customFormat="1" ht="15" customHeight="1" x14ac:dyDescent="0.2">
      <c r="A16" s="93">
        <v>41506</v>
      </c>
      <c r="B16" s="94"/>
      <c r="C16" s="94" t="s">
        <v>78</v>
      </c>
      <c r="D16" s="95"/>
      <c r="E16" s="95" t="s">
        <v>80</v>
      </c>
      <c r="G16" s="97">
        <v>6.8</v>
      </c>
      <c r="H16" s="96">
        <v>9.6</v>
      </c>
      <c r="M16" s="96">
        <v>7.4</v>
      </c>
      <c r="N16" s="98">
        <f>0.5*3</f>
        <v>1.5</v>
      </c>
      <c r="O16" s="97">
        <v>10</v>
      </c>
      <c r="P16" s="97"/>
      <c r="Q16" s="98">
        <f>0.5*0.01</f>
        <v>5.0000000000000001E-3</v>
      </c>
      <c r="U16" s="96">
        <v>3.7999999999999999E-2</v>
      </c>
      <c r="W16" s="98">
        <f>0.5*0.11</f>
        <v>5.5E-2</v>
      </c>
      <c r="X16" s="98">
        <f>0.5*0.004</f>
        <v>2E-3</v>
      </c>
      <c r="Y16" s="96">
        <v>1.6E-2</v>
      </c>
      <c r="AB16" s="99">
        <f>0.5*2</f>
        <v>1</v>
      </c>
      <c r="AC16" s="99">
        <f>0.5*2</f>
        <v>1</v>
      </c>
      <c r="AD16" s="99"/>
      <c r="AE16" s="99"/>
      <c r="AF16" s="99"/>
      <c r="AG16" s="99"/>
      <c r="AH16" s="98">
        <f>0.5*0.002</f>
        <v>1E-3</v>
      </c>
      <c r="AR16" s="99"/>
      <c r="AS16" s="98">
        <f>0.5*0.2</f>
        <v>0.1</v>
      </c>
      <c r="AT16" s="98">
        <f>0.5*1</f>
        <v>0.5</v>
      </c>
      <c r="AU16" s="100"/>
      <c r="AV16" s="100"/>
      <c r="AW16" s="100"/>
      <c r="AX16" s="100"/>
      <c r="AY16" s="100"/>
      <c r="AZ16" s="100"/>
      <c r="BA16" s="100"/>
      <c r="BB16" s="100"/>
      <c r="BC16" s="100"/>
      <c r="BD16" s="100"/>
      <c r="BE16" s="100"/>
      <c r="BF16" s="100"/>
      <c r="BG16" s="101"/>
      <c r="BH16" s="100"/>
      <c r="BI16" s="100"/>
      <c r="BJ16" s="100"/>
      <c r="BK16" s="100"/>
      <c r="BL16" s="100"/>
      <c r="BM16" s="100"/>
      <c r="BN16" s="100"/>
      <c r="BO16" s="100"/>
      <c r="BP16" s="100"/>
      <c r="BQ16" s="100"/>
      <c r="BR16" s="100"/>
      <c r="BS16" s="100"/>
      <c r="BT16" s="100"/>
      <c r="BU16" s="96">
        <v>0.42</v>
      </c>
      <c r="BV16" s="96" t="s">
        <v>91</v>
      </c>
      <c r="BW16" s="102">
        <v>47.5</v>
      </c>
      <c r="BX16" s="96">
        <v>0</v>
      </c>
      <c r="BY16" s="96">
        <v>0</v>
      </c>
      <c r="BZ16" s="96" t="s">
        <v>82</v>
      </c>
    </row>
    <row r="17" spans="1:78" ht="15" customHeight="1" x14ac:dyDescent="0.2">
      <c r="A17" s="13">
        <v>41506</v>
      </c>
      <c r="B17" s="14"/>
      <c r="C17" s="14" t="s">
        <v>78</v>
      </c>
      <c r="D17" s="11"/>
      <c r="E17" s="11" t="s">
        <v>83</v>
      </c>
      <c r="F17" s="15"/>
      <c r="G17" s="24">
        <v>7.5</v>
      </c>
      <c r="H17" s="15">
        <v>9.6</v>
      </c>
      <c r="I17" s="15"/>
      <c r="J17" s="15"/>
      <c r="K17" s="15"/>
      <c r="L17" s="15"/>
      <c r="M17" s="15">
        <v>8.3000000000000007</v>
      </c>
      <c r="N17" s="15">
        <v>5</v>
      </c>
      <c r="O17" s="24">
        <v>16</v>
      </c>
      <c r="P17" s="24"/>
      <c r="Q17" s="15">
        <v>1.4E-2</v>
      </c>
      <c r="R17" s="15"/>
      <c r="S17" s="15"/>
      <c r="T17" s="15"/>
      <c r="U17" s="15">
        <v>4.2999999999999997E-2</v>
      </c>
      <c r="V17" s="15"/>
      <c r="W17" s="15">
        <v>0.24</v>
      </c>
      <c r="X17" s="22">
        <f>0.5*0.004</f>
        <v>2E-3</v>
      </c>
      <c r="Y17" s="15">
        <v>3.5000000000000003E-2</v>
      </c>
      <c r="Z17" s="15"/>
      <c r="AA17" s="15"/>
      <c r="AB17" s="25">
        <f>0.5*2</f>
        <v>1</v>
      </c>
      <c r="AC17" s="25">
        <f>0.5*2</f>
        <v>1</v>
      </c>
      <c r="AD17" s="25"/>
      <c r="AE17" s="25"/>
      <c r="AF17" s="25"/>
      <c r="AG17" s="25"/>
      <c r="AH17" s="22">
        <f>0.5*0.002</f>
        <v>1E-3</v>
      </c>
      <c r="AI17" s="15"/>
      <c r="AJ17" s="15"/>
      <c r="AK17" s="15"/>
      <c r="AL17" s="15"/>
      <c r="AM17" s="15"/>
      <c r="AN17" s="15"/>
      <c r="AO17" s="15"/>
      <c r="AP17" s="15"/>
      <c r="AQ17" s="15"/>
      <c r="AR17" s="24"/>
      <c r="AS17" s="15">
        <v>1.56</v>
      </c>
      <c r="AT17" s="15">
        <v>900</v>
      </c>
      <c r="AU17" s="10"/>
      <c r="AV17" s="10"/>
      <c r="AW17" s="10"/>
      <c r="AX17" s="10"/>
      <c r="AY17" s="10"/>
      <c r="AZ17" s="10"/>
      <c r="BA17" s="10"/>
      <c r="BB17" s="10"/>
      <c r="BC17" s="10"/>
      <c r="BD17" s="10"/>
      <c r="BE17" s="10"/>
      <c r="BF17" s="10"/>
      <c r="BG17" s="20"/>
      <c r="BH17" s="10"/>
      <c r="BI17" s="10"/>
      <c r="BJ17" s="10"/>
      <c r="BK17" s="10"/>
      <c r="BL17" s="10"/>
      <c r="BM17" s="10"/>
      <c r="BN17" s="10"/>
      <c r="BO17" s="10"/>
      <c r="BP17" s="10"/>
      <c r="BQ17" s="10"/>
      <c r="BR17" s="10"/>
      <c r="BS17" s="10"/>
      <c r="BT17" s="10"/>
      <c r="BU17" s="15">
        <v>0.4</v>
      </c>
      <c r="BV17" s="15" t="s">
        <v>84</v>
      </c>
      <c r="BW17" s="21">
        <v>40</v>
      </c>
      <c r="BX17" s="15">
        <v>0</v>
      </c>
      <c r="BY17" s="15">
        <v>0</v>
      </c>
      <c r="BZ17" s="15" t="s">
        <v>82</v>
      </c>
    </row>
    <row r="18" spans="1:78" ht="15" customHeight="1" x14ac:dyDescent="0.2">
      <c r="A18" s="13">
        <v>41519</v>
      </c>
      <c r="B18" s="14"/>
      <c r="C18" s="14" t="s">
        <v>78</v>
      </c>
      <c r="D18" s="11"/>
      <c r="E18" s="13" t="s">
        <v>79</v>
      </c>
      <c r="F18" s="15">
        <v>3894</v>
      </c>
      <c r="G18" s="16">
        <v>8.4</v>
      </c>
      <c r="H18" s="16"/>
      <c r="I18" s="16"/>
      <c r="J18" s="16"/>
      <c r="K18" s="16"/>
      <c r="L18" s="16"/>
      <c r="M18" s="16">
        <v>13.1</v>
      </c>
      <c r="N18" s="16">
        <v>38</v>
      </c>
      <c r="O18" s="16">
        <v>50</v>
      </c>
      <c r="P18" s="16"/>
      <c r="Q18" s="16">
        <v>0.157</v>
      </c>
      <c r="R18" s="16"/>
      <c r="S18" s="16"/>
      <c r="T18" s="16"/>
      <c r="U18" s="16">
        <v>0.17</v>
      </c>
      <c r="V18" s="16"/>
      <c r="W18" s="16">
        <v>10.1</v>
      </c>
      <c r="X18" s="16">
        <v>8.4000000000000005E-2</v>
      </c>
      <c r="Y18" s="16">
        <v>0.67</v>
      </c>
      <c r="Z18" s="16"/>
      <c r="AA18" s="16"/>
      <c r="AB18" s="16">
        <v>12</v>
      </c>
      <c r="AC18" s="16">
        <v>46</v>
      </c>
      <c r="AD18" s="16"/>
      <c r="AE18" s="16"/>
      <c r="AF18" s="16"/>
      <c r="AG18" s="16"/>
      <c r="AH18" s="16">
        <v>3.5000000000000003E-2</v>
      </c>
      <c r="AI18" s="17"/>
      <c r="AJ18" s="17"/>
      <c r="AK18" s="17"/>
      <c r="AL18" s="18"/>
      <c r="AM18" s="17"/>
      <c r="AN18" s="17"/>
      <c r="AO18" s="17"/>
      <c r="AP18" s="17"/>
      <c r="AQ18" s="11"/>
      <c r="AR18" s="11"/>
      <c r="AS18" s="17"/>
      <c r="AT18" s="19">
        <v>20000</v>
      </c>
      <c r="AU18" s="10"/>
      <c r="AV18" s="10"/>
      <c r="AW18" s="10"/>
      <c r="AX18" s="10"/>
      <c r="AY18" s="10"/>
      <c r="AZ18" s="10"/>
      <c r="BA18" s="10"/>
      <c r="BB18" s="10"/>
      <c r="BC18" s="10"/>
      <c r="BD18" s="10"/>
      <c r="BE18" s="10"/>
      <c r="BF18" s="10"/>
      <c r="BG18" s="20"/>
      <c r="BH18" s="10"/>
      <c r="BI18" s="10"/>
      <c r="BJ18" s="10"/>
      <c r="BK18" s="10"/>
      <c r="BL18" s="10"/>
      <c r="BM18" s="10"/>
      <c r="BN18" s="10"/>
      <c r="BO18" s="10"/>
      <c r="BP18" s="10"/>
      <c r="BQ18" s="10"/>
      <c r="BR18" s="10"/>
      <c r="BS18" s="10"/>
      <c r="BT18" s="10"/>
      <c r="BU18" s="15"/>
      <c r="BV18" s="15"/>
      <c r="BW18" s="21"/>
      <c r="BX18" s="15"/>
      <c r="BY18" s="15"/>
      <c r="BZ18" s="15"/>
    </row>
    <row r="19" spans="1:78" s="96" customFormat="1" ht="15" customHeight="1" x14ac:dyDescent="0.2">
      <c r="A19" s="93">
        <v>41520</v>
      </c>
      <c r="B19" s="94"/>
      <c r="C19" s="94" t="s">
        <v>78</v>
      </c>
      <c r="D19" s="95"/>
      <c r="E19" s="95" t="s">
        <v>80</v>
      </c>
      <c r="G19" s="97">
        <v>6.9</v>
      </c>
      <c r="H19" s="96">
        <v>12</v>
      </c>
      <c r="M19" s="96">
        <v>9.4</v>
      </c>
      <c r="N19" s="96">
        <v>3</v>
      </c>
      <c r="O19" s="97">
        <v>13</v>
      </c>
      <c r="P19" s="97"/>
      <c r="Q19" s="96">
        <v>1.7000000000000001E-2</v>
      </c>
      <c r="U19" s="96">
        <v>4.4999999999999998E-2</v>
      </c>
      <c r="W19" s="96">
        <v>0.17</v>
      </c>
      <c r="X19" s="98">
        <f>0.5*0.004</f>
        <v>2E-3</v>
      </c>
      <c r="Y19" s="96">
        <v>2.5000000000000001E-2</v>
      </c>
      <c r="AB19" s="99">
        <f>0.5*2</f>
        <v>1</v>
      </c>
      <c r="AC19" s="99">
        <f>0.5*2</f>
        <v>1</v>
      </c>
      <c r="AD19" s="99"/>
      <c r="AE19" s="99"/>
      <c r="AF19" s="99"/>
      <c r="AG19" s="99"/>
      <c r="AH19" s="98">
        <f>0.5*0.002</f>
        <v>1E-3</v>
      </c>
      <c r="AR19" s="97"/>
      <c r="AS19" s="96">
        <v>0.37</v>
      </c>
      <c r="AT19" s="98">
        <f>0.5*1</f>
        <v>0.5</v>
      </c>
      <c r="AU19" s="100"/>
      <c r="AV19" s="100"/>
      <c r="AW19" s="100"/>
      <c r="AX19" s="100"/>
      <c r="AY19" s="100"/>
      <c r="AZ19" s="100"/>
      <c r="BA19" s="100"/>
      <c r="BB19" s="100"/>
      <c r="BC19" s="100"/>
      <c r="BD19" s="100"/>
      <c r="BE19" s="100"/>
      <c r="BF19" s="100"/>
      <c r="BG19" s="101"/>
      <c r="BH19" s="100"/>
      <c r="BI19" s="100"/>
      <c r="BJ19" s="100"/>
      <c r="BK19" s="100"/>
      <c r="BL19" s="100"/>
      <c r="BM19" s="100"/>
      <c r="BN19" s="100"/>
      <c r="BO19" s="100"/>
      <c r="BP19" s="100"/>
      <c r="BQ19" s="100"/>
      <c r="BR19" s="100"/>
      <c r="BS19" s="100"/>
      <c r="BT19" s="100"/>
      <c r="BU19" s="96">
        <v>0.36</v>
      </c>
      <c r="BV19" s="96" t="s">
        <v>91</v>
      </c>
      <c r="BW19" s="102">
        <v>47.5</v>
      </c>
      <c r="BX19" s="96">
        <v>0</v>
      </c>
      <c r="BY19" s="96">
        <v>0</v>
      </c>
      <c r="BZ19" s="96" t="s">
        <v>82</v>
      </c>
    </row>
    <row r="20" spans="1:78" ht="15" customHeight="1" x14ac:dyDescent="0.2">
      <c r="A20" s="13">
        <v>41520</v>
      </c>
      <c r="B20" s="14"/>
      <c r="C20" s="14" t="s">
        <v>78</v>
      </c>
      <c r="D20" s="11"/>
      <c r="E20" s="11" t="s">
        <v>83</v>
      </c>
      <c r="F20" s="15"/>
      <c r="G20" s="24">
        <v>7</v>
      </c>
      <c r="H20" s="15">
        <v>13</v>
      </c>
      <c r="I20" s="15"/>
      <c r="J20" s="15"/>
      <c r="K20" s="15"/>
      <c r="L20" s="15"/>
      <c r="M20" s="15">
        <v>9.6</v>
      </c>
      <c r="N20" s="15">
        <v>3</v>
      </c>
      <c r="O20" s="24">
        <v>13</v>
      </c>
      <c r="P20" s="24"/>
      <c r="Q20" s="22">
        <f>0.5*0.01</f>
        <v>5.0000000000000001E-3</v>
      </c>
      <c r="R20" s="15"/>
      <c r="S20" s="15"/>
      <c r="T20" s="15"/>
      <c r="U20" s="15">
        <v>3.5000000000000003E-2</v>
      </c>
      <c r="V20" s="15"/>
      <c r="W20" s="15">
        <v>0.19</v>
      </c>
      <c r="X20" s="22">
        <f>0.5*0.004</f>
        <v>2E-3</v>
      </c>
      <c r="Y20" s="15">
        <v>1.7999999999999999E-2</v>
      </c>
      <c r="Z20" s="15"/>
      <c r="AA20" s="15"/>
      <c r="AB20" s="25">
        <f>0.5*2</f>
        <v>1</v>
      </c>
      <c r="AC20" s="25">
        <f>0.5*2</f>
        <v>1</v>
      </c>
      <c r="AD20" s="25"/>
      <c r="AE20" s="25"/>
      <c r="AF20" s="25"/>
      <c r="AG20" s="25"/>
      <c r="AH20" s="22">
        <f>0.5*0.002</f>
        <v>1E-3</v>
      </c>
      <c r="AI20" s="15"/>
      <c r="AJ20" s="15"/>
      <c r="AK20" s="15"/>
      <c r="AL20" s="15"/>
      <c r="AM20" s="15"/>
      <c r="AN20" s="15"/>
      <c r="AO20" s="15"/>
      <c r="AP20" s="15"/>
      <c r="AQ20" s="15"/>
      <c r="AR20" s="24"/>
      <c r="AS20" s="15">
        <v>0.87</v>
      </c>
      <c r="AT20" s="15">
        <v>100</v>
      </c>
      <c r="AU20" s="10"/>
      <c r="AV20" s="10"/>
      <c r="AW20" s="10"/>
      <c r="AX20" s="10"/>
      <c r="AY20" s="10"/>
      <c r="AZ20" s="10"/>
      <c r="BA20" s="10"/>
      <c r="BB20" s="10"/>
      <c r="BC20" s="10"/>
      <c r="BD20" s="10"/>
      <c r="BE20" s="10"/>
      <c r="BF20" s="10"/>
      <c r="BG20" s="20"/>
      <c r="BH20" s="10"/>
      <c r="BI20" s="10"/>
      <c r="BJ20" s="10"/>
      <c r="BK20" s="10"/>
      <c r="BL20" s="10"/>
      <c r="BM20" s="10"/>
      <c r="BN20" s="10"/>
      <c r="BO20" s="10"/>
      <c r="BP20" s="10"/>
      <c r="BQ20" s="10"/>
      <c r="BR20" s="10"/>
      <c r="BS20" s="10"/>
      <c r="BT20" s="10"/>
      <c r="BU20" s="15">
        <v>0.34</v>
      </c>
      <c r="BV20" s="15" t="s">
        <v>92</v>
      </c>
      <c r="BW20" s="21">
        <v>45</v>
      </c>
      <c r="BX20" s="15">
        <v>0</v>
      </c>
      <c r="BY20" s="15">
        <v>0</v>
      </c>
      <c r="BZ20" s="15" t="s">
        <v>82</v>
      </c>
    </row>
    <row r="21" spans="1:78" ht="15" customHeight="1" x14ac:dyDescent="0.2">
      <c r="A21" s="13">
        <v>41556</v>
      </c>
      <c r="B21" s="14"/>
      <c r="C21" s="14" t="s">
        <v>78</v>
      </c>
      <c r="D21" s="11"/>
      <c r="E21" s="13" t="s">
        <v>79</v>
      </c>
      <c r="F21" s="15">
        <v>3737</v>
      </c>
      <c r="G21" s="16">
        <v>8.3000000000000007</v>
      </c>
      <c r="H21" s="16"/>
      <c r="I21" s="16"/>
      <c r="J21" s="16"/>
      <c r="K21" s="16"/>
      <c r="L21" s="16"/>
      <c r="M21" s="16">
        <v>12.8</v>
      </c>
      <c r="N21" s="16">
        <v>43</v>
      </c>
      <c r="O21" s="16">
        <v>47</v>
      </c>
      <c r="P21" s="16"/>
      <c r="Q21" s="16">
        <v>7.6</v>
      </c>
      <c r="R21" s="16"/>
      <c r="S21" s="16"/>
      <c r="T21" s="16"/>
      <c r="U21" s="16">
        <v>7.7</v>
      </c>
      <c r="V21" s="16"/>
      <c r="W21" s="16">
        <v>18.100000000000001</v>
      </c>
      <c r="X21" s="16">
        <v>2.5</v>
      </c>
      <c r="Y21" s="16">
        <v>3</v>
      </c>
      <c r="Z21" s="16"/>
      <c r="AA21" s="16"/>
      <c r="AB21" s="16">
        <v>5</v>
      </c>
      <c r="AC21" s="16">
        <v>17</v>
      </c>
      <c r="AD21" s="16"/>
      <c r="AE21" s="16"/>
      <c r="AF21" s="16"/>
      <c r="AG21" s="16"/>
      <c r="AH21" s="16">
        <v>0.05</v>
      </c>
      <c r="AI21" s="17"/>
      <c r="AJ21" s="17"/>
      <c r="AK21" s="17"/>
      <c r="AL21" s="18"/>
      <c r="AM21" s="17"/>
      <c r="AN21" s="17"/>
      <c r="AO21" s="17"/>
      <c r="AP21" s="17"/>
      <c r="AQ21" s="11"/>
      <c r="AR21" s="11"/>
      <c r="AS21" s="17"/>
      <c r="AT21" s="19">
        <v>1700</v>
      </c>
      <c r="AU21" s="10"/>
      <c r="AV21" s="10"/>
      <c r="AW21" s="10"/>
      <c r="AX21" s="10"/>
      <c r="AY21" s="10"/>
      <c r="AZ21" s="10"/>
      <c r="BA21" s="10"/>
      <c r="BB21" s="10"/>
      <c r="BC21" s="10"/>
      <c r="BD21" s="10"/>
      <c r="BE21" s="10"/>
      <c r="BF21" s="10"/>
      <c r="BG21" s="20"/>
      <c r="BH21" s="10"/>
      <c r="BI21" s="10"/>
      <c r="BJ21" s="10"/>
      <c r="BK21" s="10"/>
      <c r="BL21" s="10"/>
      <c r="BM21" s="10"/>
      <c r="BN21" s="10"/>
      <c r="BO21" s="10"/>
      <c r="BP21" s="10"/>
      <c r="BQ21" s="10"/>
      <c r="BR21" s="10"/>
      <c r="BS21" s="10"/>
      <c r="BT21" s="10"/>
      <c r="BU21" s="15"/>
      <c r="BV21" s="15"/>
      <c r="BW21" s="21"/>
      <c r="BX21" s="15"/>
      <c r="BY21" s="15"/>
      <c r="BZ21" s="15"/>
    </row>
    <row r="22" spans="1:78" ht="15" customHeight="1" x14ac:dyDescent="0.2">
      <c r="A22" s="13">
        <v>41557</v>
      </c>
      <c r="B22" s="14"/>
      <c r="C22" s="14" t="s">
        <v>78</v>
      </c>
      <c r="D22" s="11"/>
      <c r="E22" s="11" t="s">
        <v>80</v>
      </c>
      <c r="F22" s="15"/>
      <c r="G22" s="24">
        <v>4.7</v>
      </c>
      <c r="H22" s="15">
        <v>12.6</v>
      </c>
      <c r="I22" s="15"/>
      <c r="J22" s="15"/>
      <c r="K22" s="15"/>
      <c r="L22" s="15"/>
      <c r="M22" s="15">
        <v>5.9</v>
      </c>
      <c r="N22" s="22">
        <f>0.5*3</f>
        <v>1.5</v>
      </c>
      <c r="O22" s="24">
        <v>10</v>
      </c>
      <c r="P22" s="24"/>
      <c r="Q22" s="15">
        <v>2.7E-2</v>
      </c>
      <c r="R22" s="15"/>
      <c r="S22" s="15"/>
      <c r="T22" s="15"/>
      <c r="U22" s="15">
        <v>5.8999999999999997E-2</v>
      </c>
      <c r="V22" s="15"/>
      <c r="W22" s="22">
        <f>0.5*0.11</f>
        <v>5.5E-2</v>
      </c>
      <c r="X22" s="22">
        <f>0.5*0.004</f>
        <v>2E-3</v>
      </c>
      <c r="Y22" s="15">
        <v>5.0000000000000001E-3</v>
      </c>
      <c r="Z22" s="15"/>
      <c r="AA22" s="15"/>
      <c r="AB22" s="25">
        <f t="shared" ref="AB22:AC25" si="0">0.5*2</f>
        <v>1</v>
      </c>
      <c r="AC22" s="25">
        <f t="shared" si="0"/>
        <v>1</v>
      </c>
      <c r="AD22" s="25"/>
      <c r="AE22" s="25"/>
      <c r="AF22" s="25"/>
      <c r="AG22" s="25"/>
      <c r="AH22" s="22">
        <f>0.5*0.002</f>
        <v>1E-3</v>
      </c>
      <c r="AI22" s="15"/>
      <c r="AJ22" s="15"/>
      <c r="AK22" s="15"/>
      <c r="AL22" s="15"/>
      <c r="AM22" s="15"/>
      <c r="AN22" s="15"/>
      <c r="AO22" s="15"/>
      <c r="AP22" s="15"/>
      <c r="AQ22" s="15"/>
      <c r="AR22" s="24"/>
      <c r="AS22" s="15">
        <v>0.12</v>
      </c>
      <c r="AT22" s="22">
        <f>0.5*1</f>
        <v>0.5</v>
      </c>
      <c r="AU22" s="10"/>
      <c r="AV22" s="10"/>
      <c r="AW22" s="10"/>
      <c r="AX22" s="10"/>
      <c r="AY22" s="10"/>
      <c r="AZ22" s="10"/>
      <c r="BA22" s="10"/>
      <c r="BB22" s="10"/>
      <c r="BC22" s="10"/>
      <c r="BD22" s="10"/>
      <c r="BE22" s="10"/>
      <c r="BF22" s="10"/>
      <c r="BG22" s="20"/>
      <c r="BH22" s="10"/>
      <c r="BI22" s="10"/>
      <c r="BJ22" s="10"/>
      <c r="BK22" s="10"/>
      <c r="BL22" s="10"/>
      <c r="BM22" s="10"/>
      <c r="BN22" s="10"/>
      <c r="BO22" s="10"/>
      <c r="BP22" s="10"/>
      <c r="BQ22" s="10"/>
      <c r="BR22" s="10"/>
      <c r="BS22" s="10"/>
      <c r="BT22" s="10"/>
      <c r="BU22" s="15">
        <v>0.38</v>
      </c>
      <c r="BV22" s="15" t="s">
        <v>84</v>
      </c>
      <c r="BW22" s="21">
        <v>40</v>
      </c>
      <c r="BX22" s="15">
        <v>0</v>
      </c>
      <c r="BY22" s="15">
        <v>0</v>
      </c>
      <c r="BZ22" s="15" t="s">
        <v>82</v>
      </c>
    </row>
    <row r="23" spans="1:78" ht="15" customHeight="1" x14ac:dyDescent="0.2">
      <c r="A23" s="13">
        <v>41557</v>
      </c>
      <c r="B23" s="14"/>
      <c r="C23" s="14" t="s">
        <v>78</v>
      </c>
      <c r="D23" s="11"/>
      <c r="E23" s="11" t="s">
        <v>83</v>
      </c>
      <c r="F23" s="15"/>
      <c r="G23" s="24">
        <v>6</v>
      </c>
      <c r="H23" s="15">
        <v>11.9</v>
      </c>
      <c r="I23" s="15"/>
      <c r="J23" s="15"/>
      <c r="K23" s="15"/>
      <c r="L23" s="15"/>
      <c r="M23" s="15">
        <v>22</v>
      </c>
      <c r="N23" s="15">
        <v>12</v>
      </c>
      <c r="O23" s="24">
        <v>37</v>
      </c>
      <c r="P23" s="24"/>
      <c r="Q23" s="15">
        <v>0.129</v>
      </c>
      <c r="R23" s="15"/>
      <c r="S23" s="15"/>
      <c r="T23" s="15"/>
      <c r="U23" s="15">
        <v>0.16400000000000001</v>
      </c>
      <c r="V23" s="15"/>
      <c r="W23" s="15">
        <v>0.32</v>
      </c>
      <c r="X23" s="22">
        <f>0.5*0.004</f>
        <v>2E-3</v>
      </c>
      <c r="Y23" s="15">
        <v>3.3000000000000002E-2</v>
      </c>
      <c r="Z23" s="15"/>
      <c r="AA23" s="15"/>
      <c r="AB23" s="25">
        <f t="shared" si="0"/>
        <v>1</v>
      </c>
      <c r="AC23" s="25">
        <f t="shared" si="0"/>
        <v>1</v>
      </c>
      <c r="AD23" s="25"/>
      <c r="AE23" s="25"/>
      <c r="AF23" s="25"/>
      <c r="AG23" s="25"/>
      <c r="AH23" s="22">
        <f>0.5*0.002</f>
        <v>1E-3</v>
      </c>
      <c r="AI23" s="15"/>
      <c r="AJ23" s="15"/>
      <c r="AK23" s="15"/>
      <c r="AL23" s="15"/>
      <c r="AM23" s="15"/>
      <c r="AN23" s="15"/>
      <c r="AO23" s="15"/>
      <c r="AP23" s="15"/>
      <c r="AQ23" s="15"/>
      <c r="AR23" s="24"/>
      <c r="AS23" s="15">
        <v>1</v>
      </c>
      <c r="AT23" s="15">
        <v>3</v>
      </c>
      <c r="AU23" s="10"/>
      <c r="AV23" s="10"/>
      <c r="AW23" s="10"/>
      <c r="AX23" s="10"/>
      <c r="AY23" s="10"/>
      <c r="AZ23" s="10"/>
      <c r="BA23" s="10"/>
      <c r="BB23" s="10"/>
      <c r="BC23" s="10"/>
      <c r="BD23" s="10"/>
      <c r="BE23" s="10"/>
      <c r="BF23" s="10"/>
      <c r="BG23" s="20"/>
      <c r="BH23" s="10"/>
      <c r="BI23" s="10"/>
      <c r="BJ23" s="10"/>
      <c r="BK23" s="10"/>
      <c r="BL23" s="10"/>
      <c r="BM23" s="10"/>
      <c r="BN23" s="10"/>
      <c r="BO23" s="10"/>
      <c r="BP23" s="10"/>
      <c r="BQ23" s="10"/>
      <c r="BR23" s="10"/>
      <c r="BS23" s="10"/>
      <c r="BT23" s="10"/>
      <c r="BU23" s="15">
        <v>0.2</v>
      </c>
      <c r="BV23" s="15" t="s">
        <v>93</v>
      </c>
      <c r="BW23" s="21">
        <v>32.5</v>
      </c>
      <c r="BX23" s="15">
        <v>0</v>
      </c>
      <c r="BY23" s="15">
        <v>0</v>
      </c>
      <c r="BZ23" s="15" t="s">
        <v>82</v>
      </c>
    </row>
    <row r="24" spans="1:78" ht="15" customHeight="1" x14ac:dyDescent="0.2">
      <c r="A24" s="13">
        <v>41591</v>
      </c>
      <c r="B24" s="14"/>
      <c r="C24" s="14" t="s">
        <v>78</v>
      </c>
      <c r="D24" s="11"/>
      <c r="E24" s="11" t="s">
        <v>80</v>
      </c>
      <c r="F24" s="15"/>
      <c r="G24" s="24">
        <v>3.9</v>
      </c>
      <c r="H24" s="15">
        <v>17</v>
      </c>
      <c r="I24" s="15"/>
      <c r="J24" s="15"/>
      <c r="K24" s="15"/>
      <c r="L24" s="15"/>
      <c r="M24" s="15">
        <v>4.0999999999999996</v>
      </c>
      <c r="N24" s="22">
        <f>0.5*3</f>
        <v>1.5</v>
      </c>
      <c r="O24" s="24">
        <v>6</v>
      </c>
      <c r="P24" s="24"/>
      <c r="Q24" s="15">
        <v>2.5999999999999999E-2</v>
      </c>
      <c r="R24" s="15"/>
      <c r="S24" s="15"/>
      <c r="T24" s="15"/>
      <c r="U24" s="15">
        <v>5.2999999999999999E-2</v>
      </c>
      <c r="V24" s="15"/>
      <c r="W24" s="22">
        <f>0.5*0.11</f>
        <v>5.5E-2</v>
      </c>
      <c r="X24" s="22">
        <f>0.5*0.004</f>
        <v>2E-3</v>
      </c>
      <c r="Y24" s="15">
        <v>1.0999999999999999E-2</v>
      </c>
      <c r="Z24" s="15"/>
      <c r="AA24" s="15"/>
      <c r="AB24" s="25">
        <f t="shared" si="0"/>
        <v>1</v>
      </c>
      <c r="AC24" s="25">
        <f t="shared" si="0"/>
        <v>1</v>
      </c>
      <c r="AD24" s="25"/>
      <c r="AE24" s="25"/>
      <c r="AF24" s="25"/>
      <c r="AG24" s="25"/>
      <c r="AH24" s="22">
        <f>0.5*0.002</f>
        <v>1E-3</v>
      </c>
      <c r="AI24" s="15"/>
      <c r="AJ24" s="15"/>
      <c r="AK24" s="15"/>
      <c r="AL24" s="15"/>
      <c r="AM24" s="15"/>
      <c r="AN24" s="15"/>
      <c r="AO24" s="15"/>
      <c r="AP24" s="15"/>
      <c r="AQ24" s="15"/>
      <c r="AR24" s="24"/>
      <c r="AS24" s="15">
        <v>1.05</v>
      </c>
      <c r="AT24" s="22">
        <f>0.5*1</f>
        <v>0.5</v>
      </c>
      <c r="AU24" s="10"/>
      <c r="AV24" s="10"/>
      <c r="AW24" s="10"/>
      <c r="AX24" s="10"/>
      <c r="AY24" s="10"/>
      <c r="AZ24" s="10"/>
      <c r="BA24" s="10"/>
      <c r="BB24" s="10"/>
      <c r="BC24" s="10"/>
      <c r="BD24" s="10"/>
      <c r="BE24" s="10"/>
      <c r="BF24" s="10"/>
      <c r="BG24" s="20"/>
      <c r="BH24" s="10"/>
      <c r="BI24" s="10"/>
      <c r="BJ24" s="10"/>
      <c r="BK24" s="10"/>
      <c r="BL24" s="10"/>
      <c r="BM24" s="10"/>
      <c r="BN24" s="10"/>
      <c r="BO24" s="10"/>
      <c r="BP24" s="10"/>
      <c r="BQ24" s="10"/>
      <c r="BR24" s="10"/>
      <c r="BS24" s="10"/>
      <c r="BT24" s="10"/>
      <c r="BU24" s="15">
        <v>0.51</v>
      </c>
      <c r="BV24" s="15" t="s">
        <v>94</v>
      </c>
      <c r="BW24" s="21">
        <v>37.5</v>
      </c>
      <c r="BX24" s="15">
        <v>0</v>
      </c>
      <c r="BY24" s="15">
        <v>0</v>
      </c>
      <c r="BZ24" s="15" t="s">
        <v>82</v>
      </c>
    </row>
    <row r="25" spans="1:78" ht="15" customHeight="1" x14ac:dyDescent="0.2">
      <c r="A25" s="13">
        <v>41591</v>
      </c>
      <c r="B25" s="14"/>
      <c r="C25" s="14" t="s">
        <v>78</v>
      </c>
      <c r="D25" s="11"/>
      <c r="E25" s="11" t="s">
        <v>83</v>
      </c>
      <c r="F25" s="15"/>
      <c r="G25" s="24">
        <v>4.7</v>
      </c>
      <c r="H25" s="15">
        <v>16.5</v>
      </c>
      <c r="I25" s="15"/>
      <c r="J25" s="15"/>
      <c r="K25" s="15"/>
      <c r="L25" s="15"/>
      <c r="M25" s="15">
        <v>11.4</v>
      </c>
      <c r="N25" s="15">
        <v>6</v>
      </c>
      <c r="O25" s="24">
        <v>19</v>
      </c>
      <c r="P25" s="24"/>
      <c r="Q25" s="15">
        <v>3.2000000000000001E-2</v>
      </c>
      <c r="R25" s="15"/>
      <c r="S25" s="15"/>
      <c r="T25" s="15"/>
      <c r="U25" s="15">
        <v>5.8000000000000003E-2</v>
      </c>
      <c r="V25" s="15"/>
      <c r="W25" s="15">
        <v>0.21</v>
      </c>
      <c r="X25" s="22">
        <f>0.5*0.004</f>
        <v>2E-3</v>
      </c>
      <c r="Y25" s="15">
        <v>1.4E-2</v>
      </c>
      <c r="Z25" s="15"/>
      <c r="AA25" s="15"/>
      <c r="AB25" s="25">
        <f t="shared" si="0"/>
        <v>1</v>
      </c>
      <c r="AC25" s="25">
        <f t="shared" si="0"/>
        <v>1</v>
      </c>
      <c r="AD25" s="25"/>
      <c r="AE25" s="25"/>
      <c r="AF25" s="25"/>
      <c r="AG25" s="25"/>
      <c r="AH25" s="22">
        <f>0.5*0.002</f>
        <v>1E-3</v>
      </c>
      <c r="AI25" s="15"/>
      <c r="AJ25" s="15"/>
      <c r="AK25" s="15"/>
      <c r="AL25" s="15"/>
      <c r="AM25" s="15"/>
      <c r="AN25" s="15"/>
      <c r="AO25" s="15"/>
      <c r="AP25" s="15"/>
      <c r="AQ25" s="15"/>
      <c r="AR25" s="24"/>
      <c r="AS25" s="15">
        <v>2.1</v>
      </c>
      <c r="AT25" s="22">
        <f>0.5*1</f>
        <v>0.5</v>
      </c>
      <c r="AU25" s="10"/>
      <c r="AV25" s="10"/>
      <c r="AW25" s="10"/>
      <c r="AX25" s="10"/>
      <c r="AY25" s="10"/>
      <c r="AZ25" s="10"/>
      <c r="BA25" s="10"/>
      <c r="BB25" s="10"/>
      <c r="BC25" s="10"/>
      <c r="BD25" s="10"/>
      <c r="BE25" s="10"/>
      <c r="BF25" s="10"/>
      <c r="BG25" s="20"/>
      <c r="BH25" s="10"/>
      <c r="BI25" s="10"/>
      <c r="BJ25" s="10"/>
      <c r="BK25" s="10"/>
      <c r="BL25" s="10"/>
      <c r="BM25" s="10"/>
      <c r="BN25" s="10"/>
      <c r="BO25" s="10"/>
      <c r="BP25" s="10"/>
      <c r="BQ25" s="10"/>
      <c r="BR25" s="10"/>
      <c r="BS25" s="10"/>
      <c r="BT25" s="10"/>
      <c r="BU25" s="15">
        <v>0.34</v>
      </c>
      <c r="BV25" s="15" t="s">
        <v>93</v>
      </c>
      <c r="BW25" s="21">
        <v>32.5</v>
      </c>
      <c r="BX25" s="15">
        <v>0</v>
      </c>
      <c r="BY25" s="15">
        <v>0</v>
      </c>
      <c r="BZ25" s="15" t="s">
        <v>82</v>
      </c>
    </row>
    <row r="26" spans="1:78" ht="15" customHeight="1" x14ac:dyDescent="0.2">
      <c r="A26" s="13">
        <v>41591</v>
      </c>
      <c r="B26" s="14"/>
      <c r="C26" s="14" t="s">
        <v>78</v>
      </c>
      <c r="D26" s="11"/>
      <c r="E26" s="13" t="s">
        <v>79</v>
      </c>
      <c r="F26" s="15">
        <v>3590</v>
      </c>
      <c r="G26" s="16">
        <v>8.4</v>
      </c>
      <c r="H26" s="16"/>
      <c r="I26" s="16"/>
      <c r="J26" s="16"/>
      <c r="K26" s="16"/>
      <c r="L26" s="16"/>
      <c r="M26" s="16">
        <v>16.2</v>
      </c>
      <c r="N26" s="16">
        <v>22</v>
      </c>
      <c r="O26" s="16">
        <v>26</v>
      </c>
      <c r="P26" s="16"/>
      <c r="Q26" s="16">
        <v>0.43</v>
      </c>
      <c r="R26" s="16"/>
      <c r="S26" s="16"/>
      <c r="T26" s="16"/>
      <c r="U26" s="16">
        <v>0.47</v>
      </c>
      <c r="V26" s="16"/>
      <c r="W26" s="16">
        <v>10.6</v>
      </c>
      <c r="X26" s="16">
        <v>0.193</v>
      </c>
      <c r="Y26" s="16">
        <v>0.74</v>
      </c>
      <c r="Z26" s="16"/>
      <c r="AA26" s="16"/>
      <c r="AB26" s="16">
        <v>4</v>
      </c>
      <c r="AC26" s="16">
        <v>24</v>
      </c>
      <c r="AD26" s="16"/>
      <c r="AE26" s="16"/>
      <c r="AF26" s="16"/>
      <c r="AG26" s="16"/>
      <c r="AH26" s="16">
        <v>0.05</v>
      </c>
      <c r="AI26" s="17"/>
      <c r="AJ26" s="17"/>
      <c r="AK26" s="17"/>
      <c r="AL26" s="18"/>
      <c r="AM26" s="17"/>
      <c r="AN26" s="17"/>
      <c r="AO26" s="17"/>
      <c r="AP26" s="17"/>
      <c r="AQ26" s="11"/>
      <c r="AR26" s="11"/>
      <c r="AS26" s="17"/>
      <c r="AT26" s="19">
        <v>7000</v>
      </c>
      <c r="AU26" s="10"/>
      <c r="AV26" s="10"/>
      <c r="AW26" s="10"/>
      <c r="AX26" s="10"/>
      <c r="AY26" s="10"/>
      <c r="AZ26" s="10"/>
      <c r="BA26" s="10"/>
      <c r="BB26" s="10"/>
      <c r="BC26" s="10"/>
      <c r="BD26" s="10"/>
      <c r="BE26" s="10"/>
      <c r="BF26" s="10"/>
      <c r="BG26" s="20"/>
      <c r="BH26" s="10"/>
      <c r="BI26" s="10"/>
      <c r="BJ26" s="10"/>
      <c r="BK26" s="10"/>
      <c r="BL26" s="10"/>
      <c r="BM26" s="10"/>
      <c r="BN26" s="10"/>
      <c r="BO26" s="10"/>
      <c r="BP26" s="10"/>
      <c r="BQ26" s="10"/>
      <c r="BR26" s="10"/>
      <c r="BS26" s="10"/>
      <c r="BT26" s="10"/>
      <c r="BU26" s="15"/>
      <c r="BV26" s="15"/>
      <c r="BW26" s="21"/>
      <c r="BX26" s="15"/>
      <c r="BY26" s="15"/>
      <c r="BZ26" s="15"/>
    </row>
    <row r="27" spans="1:78" ht="15" customHeight="1" x14ac:dyDescent="0.2">
      <c r="A27" s="13">
        <v>41597</v>
      </c>
      <c r="B27" s="14"/>
      <c r="C27" s="14" t="s">
        <v>90</v>
      </c>
      <c r="D27" s="11"/>
      <c r="E27" s="11" t="s">
        <v>80</v>
      </c>
      <c r="F27" s="15"/>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7"/>
      <c r="AJ27" s="17"/>
      <c r="AK27" s="17"/>
      <c r="AL27" s="18"/>
      <c r="AM27" s="17"/>
      <c r="AN27" s="17"/>
      <c r="AO27" s="17"/>
      <c r="AP27" s="17"/>
      <c r="AQ27" s="11"/>
      <c r="AR27" s="11"/>
      <c r="AS27" s="17"/>
      <c r="AT27" s="19"/>
      <c r="AU27" s="10"/>
      <c r="AV27" s="10"/>
      <c r="AW27" s="10"/>
      <c r="AX27" s="10"/>
      <c r="AY27" s="10"/>
      <c r="AZ27" s="10"/>
      <c r="BA27" s="10"/>
      <c r="BB27" s="10"/>
      <c r="BC27" s="10"/>
      <c r="BD27" s="10"/>
      <c r="BE27" s="10"/>
      <c r="BF27" s="10"/>
      <c r="BG27" s="20"/>
      <c r="BH27" s="10"/>
      <c r="BI27" s="10"/>
      <c r="BJ27" s="10"/>
      <c r="BK27" s="10"/>
      <c r="BL27" s="10"/>
      <c r="BM27" s="10"/>
      <c r="BN27" s="10"/>
      <c r="BO27" s="10"/>
      <c r="BP27" s="10"/>
      <c r="BQ27" s="10"/>
      <c r="BR27" s="10"/>
      <c r="BS27" s="10"/>
      <c r="BT27" s="10"/>
      <c r="BU27" s="15">
        <v>0.33</v>
      </c>
      <c r="BV27" s="15"/>
      <c r="BW27" s="21"/>
      <c r="BX27" s="15"/>
      <c r="BY27" s="15"/>
      <c r="BZ27" s="15"/>
    </row>
    <row r="28" spans="1:78" ht="15" customHeight="1" x14ac:dyDescent="0.2">
      <c r="A28" s="13">
        <v>41597</v>
      </c>
      <c r="B28" s="14"/>
      <c r="C28" s="14" t="s">
        <v>90</v>
      </c>
      <c r="D28" s="11"/>
      <c r="E28" s="11" t="s">
        <v>83</v>
      </c>
      <c r="F28" s="15"/>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7"/>
      <c r="AJ28" s="17"/>
      <c r="AK28" s="17"/>
      <c r="AL28" s="18"/>
      <c r="AM28" s="17"/>
      <c r="AN28" s="17"/>
      <c r="AO28" s="17"/>
      <c r="AP28" s="17"/>
      <c r="AQ28" s="11"/>
      <c r="AR28" s="11"/>
      <c r="AS28" s="17"/>
      <c r="AT28" s="19"/>
      <c r="AU28" s="10"/>
      <c r="AV28" s="10"/>
      <c r="AW28" s="10"/>
      <c r="AX28" s="10"/>
      <c r="AY28" s="10"/>
      <c r="AZ28" s="10"/>
      <c r="BA28" s="10"/>
      <c r="BB28" s="10"/>
      <c r="BC28" s="10"/>
      <c r="BD28" s="10"/>
      <c r="BE28" s="10"/>
      <c r="BF28" s="10"/>
      <c r="BG28" s="20"/>
      <c r="BH28" s="10"/>
      <c r="BI28" s="10"/>
      <c r="BJ28" s="10"/>
      <c r="BK28" s="10"/>
      <c r="BL28" s="10"/>
      <c r="BM28" s="10"/>
      <c r="BN28" s="10"/>
      <c r="BO28" s="10"/>
      <c r="BP28" s="10"/>
      <c r="BQ28" s="10"/>
      <c r="BR28" s="10"/>
      <c r="BS28" s="10"/>
      <c r="BT28" s="10"/>
      <c r="BU28" s="15">
        <v>0.15</v>
      </c>
      <c r="BV28" s="15"/>
      <c r="BW28" s="21"/>
      <c r="BX28" s="15"/>
      <c r="BY28" s="15"/>
      <c r="BZ28" s="15"/>
    </row>
    <row r="29" spans="1:78" ht="15" customHeight="1" x14ac:dyDescent="0.2">
      <c r="A29" s="13">
        <v>41599</v>
      </c>
      <c r="B29" s="14"/>
      <c r="C29" s="14" t="s">
        <v>90</v>
      </c>
      <c r="D29" s="11"/>
      <c r="E29" s="11" t="s">
        <v>80</v>
      </c>
      <c r="F29" s="15"/>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7"/>
      <c r="AJ29" s="17"/>
      <c r="AK29" s="17"/>
      <c r="AL29" s="18"/>
      <c r="AM29" s="17"/>
      <c r="AN29" s="17"/>
      <c r="AO29" s="17"/>
      <c r="AP29" s="17"/>
      <c r="AQ29" s="11"/>
      <c r="AR29" s="11"/>
      <c r="AS29" s="17"/>
      <c r="AT29" s="19"/>
      <c r="AU29" s="10"/>
      <c r="AV29" s="10"/>
      <c r="AW29" s="10"/>
      <c r="AX29" s="10"/>
      <c r="AY29" s="10"/>
      <c r="AZ29" s="10"/>
      <c r="BA29" s="10"/>
      <c r="BB29" s="10"/>
      <c r="BC29" s="10"/>
      <c r="BD29" s="10"/>
      <c r="BE29" s="10"/>
      <c r="BF29" s="10"/>
      <c r="BG29" s="20"/>
      <c r="BH29" s="10"/>
      <c r="BI29" s="10"/>
      <c r="BJ29" s="10"/>
      <c r="BK29" s="10"/>
      <c r="BL29" s="10"/>
      <c r="BM29" s="10"/>
      <c r="BN29" s="10"/>
      <c r="BO29" s="10"/>
      <c r="BP29" s="10"/>
      <c r="BQ29" s="10"/>
      <c r="BR29" s="10"/>
      <c r="BS29" s="10"/>
      <c r="BT29" s="10"/>
      <c r="BU29" s="15">
        <v>0.36</v>
      </c>
      <c r="BV29" s="15"/>
      <c r="BW29" s="21"/>
      <c r="BX29" s="15"/>
      <c r="BY29" s="15"/>
      <c r="BZ29" s="15"/>
    </row>
    <row r="30" spans="1:78" ht="15" customHeight="1" x14ac:dyDescent="0.2">
      <c r="A30" s="13">
        <v>41599</v>
      </c>
      <c r="B30" s="14"/>
      <c r="C30" s="14" t="s">
        <v>90</v>
      </c>
      <c r="D30" s="11"/>
      <c r="E30" s="11" t="s">
        <v>83</v>
      </c>
      <c r="F30" s="15"/>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7"/>
      <c r="AJ30" s="17"/>
      <c r="AK30" s="17"/>
      <c r="AL30" s="18"/>
      <c r="AM30" s="17"/>
      <c r="AN30" s="17"/>
      <c r="AO30" s="17"/>
      <c r="AP30" s="17"/>
      <c r="AQ30" s="11"/>
      <c r="AR30" s="11"/>
      <c r="AS30" s="17"/>
      <c r="AT30" s="19"/>
      <c r="AU30" s="10"/>
      <c r="AV30" s="10"/>
      <c r="AW30" s="10"/>
      <c r="AX30" s="10"/>
      <c r="AY30" s="10"/>
      <c r="AZ30" s="10"/>
      <c r="BA30" s="10"/>
      <c r="BB30" s="10"/>
      <c r="BC30" s="10"/>
      <c r="BD30" s="10"/>
      <c r="BE30" s="10"/>
      <c r="BF30" s="10"/>
      <c r="BG30" s="20"/>
      <c r="BH30" s="10"/>
      <c r="BI30" s="10"/>
      <c r="BJ30" s="10"/>
      <c r="BK30" s="10"/>
      <c r="BL30" s="10"/>
      <c r="BM30" s="10"/>
      <c r="BN30" s="10"/>
      <c r="BO30" s="10"/>
      <c r="BP30" s="10"/>
      <c r="BQ30" s="10"/>
      <c r="BR30" s="10"/>
      <c r="BS30" s="10"/>
      <c r="BT30" s="10"/>
      <c r="BU30" s="15">
        <v>0.19</v>
      </c>
      <c r="BV30" s="15"/>
      <c r="BW30" s="21"/>
      <c r="BX30" s="15"/>
      <c r="BY30" s="15"/>
      <c r="BZ30" s="15"/>
    </row>
    <row r="31" spans="1:78" ht="15" customHeight="1" x14ac:dyDescent="0.2">
      <c r="A31" s="13">
        <v>41605</v>
      </c>
      <c r="B31" s="14"/>
      <c r="C31" s="14" t="s">
        <v>90</v>
      </c>
      <c r="D31" s="11"/>
      <c r="E31" s="11" t="s">
        <v>80</v>
      </c>
      <c r="F31" s="15"/>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7"/>
      <c r="AJ31" s="17"/>
      <c r="AK31" s="17"/>
      <c r="AL31" s="18"/>
      <c r="AM31" s="17"/>
      <c r="AN31" s="17"/>
      <c r="AO31" s="17"/>
      <c r="AP31" s="17"/>
      <c r="AQ31" s="11"/>
      <c r="AR31" s="11"/>
      <c r="AS31" s="17"/>
      <c r="AT31" s="19"/>
      <c r="AU31" s="10"/>
      <c r="AV31" s="10"/>
      <c r="AW31" s="10"/>
      <c r="AX31" s="10"/>
      <c r="AY31" s="10"/>
      <c r="AZ31" s="10"/>
      <c r="BA31" s="10"/>
      <c r="BB31" s="10"/>
      <c r="BC31" s="10"/>
      <c r="BD31" s="10"/>
      <c r="BE31" s="10"/>
      <c r="BF31" s="10"/>
      <c r="BG31" s="20"/>
      <c r="BH31" s="10"/>
      <c r="BI31" s="10"/>
      <c r="BJ31" s="10"/>
      <c r="BK31" s="10"/>
      <c r="BL31" s="10"/>
      <c r="BM31" s="10"/>
      <c r="BN31" s="10"/>
      <c r="BO31" s="10"/>
      <c r="BP31" s="10"/>
      <c r="BQ31" s="10"/>
      <c r="BR31" s="10"/>
      <c r="BS31" s="10"/>
      <c r="BT31" s="10"/>
      <c r="BU31" s="15">
        <v>0.14000000000000001</v>
      </c>
      <c r="BV31" s="15"/>
      <c r="BW31" s="21"/>
      <c r="BX31" s="15"/>
      <c r="BY31" s="15"/>
      <c r="BZ31" s="15"/>
    </row>
    <row r="32" spans="1:78" ht="15" customHeight="1" x14ac:dyDescent="0.2">
      <c r="A32" s="13">
        <v>41605</v>
      </c>
      <c r="B32" s="14"/>
      <c r="C32" s="14" t="s">
        <v>90</v>
      </c>
      <c r="D32" s="11"/>
      <c r="E32" s="11" t="s">
        <v>83</v>
      </c>
      <c r="F32" s="15"/>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7"/>
      <c r="AJ32" s="17"/>
      <c r="AK32" s="17"/>
      <c r="AL32" s="18"/>
      <c r="AM32" s="17"/>
      <c r="AN32" s="17"/>
      <c r="AO32" s="17"/>
      <c r="AP32" s="17"/>
      <c r="AQ32" s="11"/>
      <c r="AR32" s="11"/>
      <c r="AS32" s="17"/>
      <c r="AT32" s="19"/>
      <c r="AU32" s="10"/>
      <c r="AV32" s="10"/>
      <c r="AW32" s="10"/>
      <c r="AX32" s="10"/>
      <c r="AY32" s="10"/>
      <c r="AZ32" s="10"/>
      <c r="BA32" s="10"/>
      <c r="BB32" s="10"/>
      <c r="BC32" s="10"/>
      <c r="BD32" s="10"/>
      <c r="BE32" s="10"/>
      <c r="BF32" s="10"/>
      <c r="BG32" s="20"/>
      <c r="BH32" s="10"/>
      <c r="BI32" s="10"/>
      <c r="BJ32" s="10"/>
      <c r="BK32" s="10"/>
      <c r="BL32" s="10"/>
      <c r="BM32" s="10"/>
      <c r="BN32" s="10"/>
      <c r="BO32" s="10"/>
      <c r="BP32" s="10"/>
      <c r="BQ32" s="10"/>
      <c r="BR32" s="10"/>
      <c r="BS32" s="10"/>
      <c r="BT32" s="10"/>
      <c r="BU32" s="15">
        <v>0.14000000000000001</v>
      </c>
      <c r="BV32" s="15"/>
      <c r="BW32" s="21"/>
      <c r="BX32" s="15"/>
      <c r="BY32" s="15"/>
      <c r="BZ32" s="15"/>
    </row>
    <row r="33" spans="1:78" ht="15" customHeight="1" x14ac:dyDescent="0.2">
      <c r="A33" s="13">
        <v>41613</v>
      </c>
      <c r="B33" s="14"/>
      <c r="C33" s="14" t="s">
        <v>90</v>
      </c>
      <c r="D33" s="11"/>
      <c r="E33" s="11" t="s">
        <v>80</v>
      </c>
      <c r="F33" s="15"/>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c r="AJ33" s="17"/>
      <c r="AK33" s="17"/>
      <c r="AL33" s="18"/>
      <c r="AM33" s="17"/>
      <c r="AN33" s="17"/>
      <c r="AO33" s="17"/>
      <c r="AP33" s="17"/>
      <c r="AQ33" s="11"/>
      <c r="AR33" s="11"/>
      <c r="AS33" s="17"/>
      <c r="AT33" s="19"/>
      <c r="AU33" s="10"/>
      <c r="AV33" s="10"/>
      <c r="AW33" s="10"/>
      <c r="AX33" s="10"/>
      <c r="AY33" s="10"/>
      <c r="AZ33" s="10"/>
      <c r="BA33" s="10"/>
      <c r="BB33" s="10"/>
      <c r="BC33" s="10"/>
      <c r="BD33" s="10"/>
      <c r="BE33" s="10"/>
      <c r="BF33" s="10"/>
      <c r="BG33" s="20"/>
      <c r="BH33" s="10"/>
      <c r="BI33" s="10"/>
      <c r="BJ33" s="10"/>
      <c r="BK33" s="10"/>
      <c r="BL33" s="10"/>
      <c r="BM33" s="10"/>
      <c r="BN33" s="10"/>
      <c r="BO33" s="10"/>
      <c r="BP33" s="10"/>
      <c r="BQ33" s="10"/>
      <c r="BR33" s="10"/>
      <c r="BS33" s="10"/>
      <c r="BT33" s="10"/>
      <c r="BU33" s="15">
        <v>0.1</v>
      </c>
      <c r="BV33" s="15"/>
      <c r="BW33" s="21"/>
      <c r="BX33" s="15"/>
      <c r="BY33" s="15"/>
      <c r="BZ33" s="15"/>
    </row>
    <row r="34" spans="1:78" ht="15" customHeight="1" x14ac:dyDescent="0.2">
      <c r="A34" s="13">
        <v>41613</v>
      </c>
      <c r="B34" s="14"/>
      <c r="C34" s="14" t="s">
        <v>90</v>
      </c>
      <c r="D34" s="11"/>
      <c r="E34" s="11" t="s">
        <v>83</v>
      </c>
      <c r="F34" s="15"/>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7"/>
      <c r="AJ34" s="17"/>
      <c r="AK34" s="17"/>
      <c r="AL34" s="18"/>
      <c r="AM34" s="17"/>
      <c r="AN34" s="17"/>
      <c r="AO34" s="17"/>
      <c r="AP34" s="17"/>
      <c r="AQ34" s="11"/>
      <c r="AR34" s="11"/>
      <c r="AS34" s="17"/>
      <c r="AT34" s="19"/>
      <c r="AU34" s="10"/>
      <c r="AV34" s="10"/>
      <c r="AW34" s="10"/>
      <c r="AX34" s="10"/>
      <c r="AY34" s="10"/>
      <c r="AZ34" s="10"/>
      <c r="BA34" s="10"/>
      <c r="BB34" s="10"/>
      <c r="BC34" s="10"/>
      <c r="BD34" s="10"/>
      <c r="BE34" s="10"/>
      <c r="BF34" s="10"/>
      <c r="BG34" s="20"/>
      <c r="BH34" s="10"/>
      <c r="BI34" s="10"/>
      <c r="BJ34" s="10"/>
      <c r="BK34" s="10"/>
      <c r="BL34" s="10"/>
      <c r="BM34" s="10"/>
      <c r="BN34" s="10"/>
      <c r="BO34" s="10"/>
      <c r="BP34" s="10"/>
      <c r="BQ34" s="10"/>
      <c r="BR34" s="10"/>
      <c r="BS34" s="10"/>
      <c r="BT34" s="10"/>
      <c r="BU34" s="15">
        <v>0.09</v>
      </c>
      <c r="BV34" s="15"/>
      <c r="BW34" s="21"/>
      <c r="BX34" s="15"/>
      <c r="BY34" s="15"/>
      <c r="BZ34" s="15"/>
    </row>
    <row r="35" spans="1:78" ht="15" customHeight="1" x14ac:dyDescent="0.2">
      <c r="A35" s="13">
        <v>41618</v>
      </c>
      <c r="B35" s="14"/>
      <c r="C35" s="14" t="s">
        <v>78</v>
      </c>
      <c r="D35" s="11"/>
      <c r="E35" s="13" t="s">
        <v>79</v>
      </c>
      <c r="F35" s="15">
        <v>4503</v>
      </c>
      <c r="G35" s="16">
        <v>8.5</v>
      </c>
      <c r="H35" s="16"/>
      <c r="I35" s="16"/>
      <c r="J35" s="16"/>
      <c r="K35" s="16"/>
      <c r="L35" s="16"/>
      <c r="M35" s="16">
        <v>9.6</v>
      </c>
      <c r="N35" s="16">
        <v>32</v>
      </c>
      <c r="O35" s="16">
        <v>35</v>
      </c>
      <c r="P35" s="16"/>
      <c r="Q35" s="16">
        <v>2.7</v>
      </c>
      <c r="R35" s="16"/>
      <c r="S35" s="16"/>
      <c r="T35" s="16"/>
      <c r="U35" s="16">
        <v>2.8</v>
      </c>
      <c r="V35" s="16"/>
      <c r="W35" s="16">
        <v>11.2</v>
      </c>
      <c r="X35" s="16">
        <v>0.34</v>
      </c>
      <c r="Y35" s="16">
        <v>0.56999999999999995</v>
      </c>
      <c r="Z35" s="16"/>
      <c r="AA35" s="16"/>
      <c r="AB35" s="16">
        <v>5</v>
      </c>
      <c r="AC35" s="16">
        <v>18</v>
      </c>
      <c r="AD35" s="16"/>
      <c r="AE35" s="16"/>
      <c r="AF35" s="16"/>
      <c r="AG35" s="16"/>
      <c r="AH35" s="16">
        <v>4.2999999999999997E-2</v>
      </c>
      <c r="AI35" s="17"/>
      <c r="AJ35" s="17"/>
      <c r="AK35" s="17"/>
      <c r="AL35" s="18"/>
      <c r="AM35" s="17"/>
      <c r="AN35" s="17"/>
      <c r="AO35" s="17"/>
      <c r="AP35" s="17"/>
      <c r="AQ35" s="11"/>
      <c r="AR35" s="11"/>
      <c r="AS35" s="17"/>
      <c r="AT35" s="19">
        <v>3400</v>
      </c>
      <c r="AU35" s="10"/>
      <c r="AV35" s="10"/>
      <c r="AW35" s="10"/>
      <c r="AX35" s="10"/>
      <c r="AY35" s="10"/>
      <c r="AZ35" s="10"/>
      <c r="BA35" s="10"/>
      <c r="BB35" s="10"/>
      <c r="BC35" s="10"/>
      <c r="BD35" s="10"/>
      <c r="BE35" s="10"/>
      <c r="BF35" s="10"/>
      <c r="BG35" s="20"/>
      <c r="BH35" s="10"/>
      <c r="BI35" s="10"/>
      <c r="BJ35" s="10"/>
      <c r="BK35" s="10"/>
      <c r="BL35" s="10"/>
      <c r="BM35" s="10"/>
      <c r="BN35" s="10"/>
      <c r="BO35" s="10"/>
      <c r="BP35" s="10"/>
      <c r="BQ35" s="10"/>
      <c r="BR35" s="10"/>
      <c r="BS35" s="10"/>
      <c r="BT35" s="10"/>
      <c r="BU35" s="15"/>
      <c r="BV35" s="15"/>
      <c r="BW35" s="21"/>
      <c r="BX35" s="15"/>
      <c r="BY35" s="15"/>
      <c r="BZ35" s="15"/>
    </row>
    <row r="36" spans="1:78" ht="15" customHeight="1" x14ac:dyDescent="0.2">
      <c r="A36" s="13">
        <v>41619</v>
      </c>
      <c r="B36" s="14"/>
      <c r="C36" s="14" t="s">
        <v>78</v>
      </c>
      <c r="D36" s="11"/>
      <c r="E36" s="11" t="s">
        <v>80</v>
      </c>
      <c r="F36" s="15"/>
      <c r="G36" s="24">
        <v>2.8</v>
      </c>
      <c r="H36" s="15">
        <v>18.5</v>
      </c>
      <c r="I36" s="15"/>
      <c r="J36" s="15"/>
      <c r="K36" s="15"/>
      <c r="L36" s="15"/>
      <c r="M36" s="15">
        <v>2.8</v>
      </c>
      <c r="N36" s="22">
        <f>0.5*3</f>
        <v>1.5</v>
      </c>
      <c r="O36" s="24">
        <v>6</v>
      </c>
      <c r="P36" s="24"/>
      <c r="Q36" s="15">
        <v>7.0999999999999994E-2</v>
      </c>
      <c r="R36" s="15"/>
      <c r="S36" s="15"/>
      <c r="T36" s="15"/>
      <c r="U36" s="15">
        <v>0.112</v>
      </c>
      <c r="V36" s="15"/>
      <c r="W36" s="15">
        <v>0.13</v>
      </c>
      <c r="X36" s="15">
        <v>6.3E-2</v>
      </c>
      <c r="Y36" s="15">
        <v>6.3E-2</v>
      </c>
      <c r="Z36" s="15"/>
      <c r="AA36" s="15"/>
      <c r="AB36" s="25">
        <f>0.5*2</f>
        <v>1</v>
      </c>
      <c r="AC36" s="25">
        <f>0.5*2</f>
        <v>1</v>
      </c>
      <c r="AD36" s="25"/>
      <c r="AE36" s="25"/>
      <c r="AF36" s="25"/>
      <c r="AG36" s="25"/>
      <c r="AH36" s="22">
        <f>0.5*0.002</f>
        <v>1E-3</v>
      </c>
      <c r="AI36" s="15"/>
      <c r="AJ36" s="15"/>
      <c r="AK36" s="15"/>
      <c r="AL36" s="15"/>
      <c r="AM36" s="15"/>
      <c r="AN36" s="15"/>
      <c r="AO36" s="15"/>
      <c r="AP36" s="15"/>
      <c r="AQ36" s="15"/>
      <c r="AR36" s="24"/>
      <c r="AS36" s="15">
        <v>2.2000000000000002</v>
      </c>
      <c r="AT36" s="22">
        <f>0.5*1</f>
        <v>0.5</v>
      </c>
      <c r="AU36" s="10"/>
      <c r="AV36" s="10"/>
      <c r="AW36" s="10"/>
      <c r="AX36" s="10"/>
      <c r="AY36" s="10"/>
      <c r="AZ36" s="10"/>
      <c r="BA36" s="10"/>
      <c r="BB36" s="10"/>
      <c r="BC36" s="10"/>
      <c r="BD36" s="10"/>
      <c r="BE36" s="10"/>
      <c r="BF36" s="10"/>
      <c r="BG36" s="20"/>
      <c r="BH36" s="10"/>
      <c r="BI36" s="10"/>
      <c r="BJ36" s="10"/>
      <c r="BK36" s="10"/>
      <c r="BL36" s="10"/>
      <c r="BM36" s="10"/>
      <c r="BN36" s="10"/>
      <c r="BO36" s="10"/>
      <c r="BP36" s="10"/>
      <c r="BQ36" s="10"/>
      <c r="BR36" s="10"/>
      <c r="BS36" s="10"/>
      <c r="BT36" s="10"/>
      <c r="BU36" s="15">
        <v>0.45</v>
      </c>
      <c r="BV36" s="15" t="s">
        <v>95</v>
      </c>
      <c r="BW36" s="21">
        <v>47.5</v>
      </c>
      <c r="BX36" s="15">
        <v>0</v>
      </c>
      <c r="BY36" s="15">
        <v>0</v>
      </c>
      <c r="BZ36" s="15" t="s">
        <v>96</v>
      </c>
    </row>
    <row r="37" spans="1:78" ht="15" customHeight="1" x14ac:dyDescent="0.2">
      <c r="A37" s="13">
        <v>41619</v>
      </c>
      <c r="B37" s="14"/>
      <c r="C37" s="14" t="s">
        <v>78</v>
      </c>
      <c r="D37" s="11"/>
      <c r="E37" s="11" t="s">
        <v>83</v>
      </c>
      <c r="F37" s="15"/>
      <c r="G37" s="24">
        <v>3</v>
      </c>
      <c r="H37" s="15">
        <v>19.899999999999999</v>
      </c>
      <c r="I37" s="15"/>
      <c r="J37" s="15"/>
      <c r="K37" s="15"/>
      <c r="L37" s="15"/>
      <c r="M37" s="15">
        <v>7.1</v>
      </c>
      <c r="N37" s="15">
        <v>4</v>
      </c>
      <c r="O37" s="24">
        <v>14</v>
      </c>
      <c r="P37" s="24"/>
      <c r="Q37" s="15">
        <v>0.156</v>
      </c>
      <c r="R37" s="15"/>
      <c r="S37" s="15"/>
      <c r="T37" s="15"/>
      <c r="U37" s="15">
        <v>0.2</v>
      </c>
      <c r="V37" s="15"/>
      <c r="W37" s="15">
        <v>0.34</v>
      </c>
      <c r="X37" s="15">
        <v>4.5999999999999999E-2</v>
      </c>
      <c r="Y37" s="15">
        <v>7.3999999999999996E-2</v>
      </c>
      <c r="Z37" s="15"/>
      <c r="AA37" s="15"/>
      <c r="AB37" s="25">
        <f>0.5*2</f>
        <v>1</v>
      </c>
      <c r="AC37" s="25">
        <f>0.5*2</f>
        <v>1</v>
      </c>
      <c r="AD37" s="25"/>
      <c r="AE37" s="25"/>
      <c r="AF37" s="25"/>
      <c r="AG37" s="25"/>
      <c r="AH37" s="22">
        <f>0.5*0.002</f>
        <v>1E-3</v>
      </c>
      <c r="AI37" s="15"/>
      <c r="AJ37" s="15"/>
      <c r="AK37" s="15"/>
      <c r="AL37" s="15"/>
      <c r="AM37" s="15"/>
      <c r="AN37" s="15"/>
      <c r="AO37" s="15"/>
      <c r="AP37" s="15"/>
      <c r="AQ37" s="15"/>
      <c r="AR37" s="24"/>
      <c r="AS37" s="15">
        <v>4.3</v>
      </c>
      <c r="AT37" s="22">
        <f>0.5*1</f>
        <v>0.5</v>
      </c>
      <c r="AU37" s="10"/>
      <c r="AV37" s="10"/>
      <c r="AW37" s="10"/>
      <c r="AX37" s="10"/>
      <c r="AY37" s="10"/>
      <c r="AZ37" s="10"/>
      <c r="BA37" s="10"/>
      <c r="BB37" s="10"/>
      <c r="BC37" s="10"/>
      <c r="BD37" s="10"/>
      <c r="BE37" s="10"/>
      <c r="BF37" s="10"/>
      <c r="BG37" s="20"/>
      <c r="BH37" s="10"/>
      <c r="BI37" s="10"/>
      <c r="BJ37" s="10"/>
      <c r="BK37" s="10"/>
      <c r="BL37" s="10"/>
      <c r="BM37" s="10"/>
      <c r="BN37" s="10"/>
      <c r="BO37" s="10"/>
      <c r="BP37" s="10"/>
      <c r="BQ37" s="10"/>
      <c r="BR37" s="10"/>
      <c r="BS37" s="10"/>
      <c r="BT37" s="10"/>
      <c r="BU37" s="15">
        <v>0.34</v>
      </c>
      <c r="BV37" s="15" t="s">
        <v>93</v>
      </c>
      <c r="BW37" s="21">
        <v>32.5</v>
      </c>
      <c r="BX37" s="15">
        <v>0</v>
      </c>
      <c r="BY37" s="15">
        <v>0</v>
      </c>
      <c r="BZ37" s="15" t="s">
        <v>82</v>
      </c>
    </row>
    <row r="38" spans="1:78" ht="15" customHeight="1" x14ac:dyDescent="0.2">
      <c r="A38" s="13">
        <v>41659</v>
      </c>
      <c r="B38" s="14"/>
      <c r="C38" s="14" t="s">
        <v>78</v>
      </c>
      <c r="D38" s="11"/>
      <c r="E38" s="13" t="s">
        <v>79</v>
      </c>
      <c r="F38" s="15">
        <v>3650</v>
      </c>
      <c r="G38" s="16">
        <v>8.4</v>
      </c>
      <c r="H38" s="16"/>
      <c r="I38" s="16"/>
      <c r="J38" s="16"/>
      <c r="K38" s="16"/>
      <c r="L38" s="16"/>
      <c r="M38" s="16">
        <v>9.6999999999999993</v>
      </c>
      <c r="N38" s="16">
        <v>36</v>
      </c>
      <c r="O38" s="16">
        <v>37</v>
      </c>
      <c r="P38" s="16"/>
      <c r="Q38" s="16">
        <v>0.61</v>
      </c>
      <c r="R38" s="16"/>
      <c r="S38" s="16"/>
      <c r="T38" s="16"/>
      <c r="U38" s="16">
        <v>10</v>
      </c>
      <c r="V38" s="16"/>
      <c r="W38" s="16">
        <v>24</v>
      </c>
      <c r="X38" s="16">
        <v>2.2000000000000002</v>
      </c>
      <c r="Y38" s="16">
        <v>2.6</v>
      </c>
      <c r="Z38" s="16"/>
      <c r="AA38" s="16"/>
      <c r="AB38" s="16">
        <v>4</v>
      </c>
      <c r="AC38" s="16">
        <v>18</v>
      </c>
      <c r="AD38" s="16"/>
      <c r="AE38" s="16"/>
      <c r="AF38" s="16"/>
      <c r="AG38" s="16"/>
      <c r="AH38" s="16">
        <v>4.9000000000000002E-2</v>
      </c>
      <c r="AI38" s="17"/>
      <c r="AJ38" s="17"/>
      <c r="AK38" s="17"/>
      <c r="AL38" s="18"/>
      <c r="AM38" s="17"/>
      <c r="AN38" s="17"/>
      <c r="AO38" s="17"/>
      <c r="AP38" s="17"/>
      <c r="AQ38" s="11"/>
      <c r="AR38" s="11"/>
      <c r="AS38" s="17"/>
      <c r="AT38" s="19">
        <v>9500</v>
      </c>
      <c r="AU38" s="10"/>
      <c r="AV38" s="10"/>
      <c r="AW38" s="10"/>
      <c r="AX38" s="10"/>
      <c r="AY38" s="10"/>
      <c r="AZ38" s="10"/>
      <c r="BA38" s="10"/>
      <c r="BB38" s="10"/>
      <c r="BC38" s="10"/>
      <c r="BD38" s="10"/>
      <c r="BE38" s="10"/>
      <c r="BF38" s="10"/>
      <c r="BG38" s="20"/>
      <c r="BH38" s="10"/>
      <c r="BI38" s="10"/>
      <c r="BJ38" s="10"/>
      <c r="BK38" s="10"/>
      <c r="BL38" s="10"/>
      <c r="BM38" s="10"/>
      <c r="BN38" s="10"/>
      <c r="BO38" s="10"/>
      <c r="BP38" s="10"/>
      <c r="BQ38" s="10"/>
      <c r="BR38" s="10"/>
      <c r="BS38" s="10"/>
      <c r="BT38" s="10"/>
      <c r="BU38" s="15"/>
      <c r="BV38" s="15"/>
      <c r="BW38" s="21"/>
      <c r="BX38" s="15"/>
      <c r="BY38" s="15"/>
      <c r="BZ38" s="15"/>
    </row>
    <row r="39" spans="1:78" ht="15" customHeight="1" x14ac:dyDescent="0.2">
      <c r="A39" s="13">
        <v>41660</v>
      </c>
      <c r="B39" s="14"/>
      <c r="C39" s="14" t="s">
        <v>78</v>
      </c>
      <c r="D39" s="11"/>
      <c r="E39" s="11" t="s">
        <v>80</v>
      </c>
      <c r="F39" s="15"/>
      <c r="G39" s="16">
        <v>2.5</v>
      </c>
      <c r="H39" s="15">
        <v>18.7</v>
      </c>
      <c r="I39" s="15"/>
      <c r="J39" s="15"/>
      <c r="K39" s="15"/>
      <c r="L39" s="15"/>
      <c r="M39" s="15">
        <v>83</v>
      </c>
      <c r="N39" s="15">
        <v>11</v>
      </c>
      <c r="O39" s="24">
        <v>179</v>
      </c>
      <c r="P39" s="24"/>
      <c r="Q39" s="15">
        <v>9.5000000000000001E-2</v>
      </c>
      <c r="R39" s="15"/>
      <c r="S39" s="15"/>
      <c r="T39" s="15"/>
      <c r="U39" s="15">
        <v>0.129</v>
      </c>
      <c r="V39" s="15"/>
      <c r="W39" s="15">
        <v>0.33</v>
      </c>
      <c r="X39" s="15">
        <v>0.121</v>
      </c>
      <c r="Y39" s="15">
        <v>0.13700000000000001</v>
      </c>
      <c r="Z39" s="15"/>
      <c r="AA39" s="15"/>
      <c r="AB39" s="25">
        <f t="shared" ref="AB39:AC42" si="1">0.5*2</f>
        <v>1</v>
      </c>
      <c r="AC39" s="25">
        <f t="shared" si="1"/>
        <v>1</v>
      </c>
      <c r="AD39" s="25"/>
      <c r="AE39" s="25"/>
      <c r="AF39" s="25"/>
      <c r="AG39" s="25"/>
      <c r="AH39" s="15">
        <v>2.1999999999999999E-2</v>
      </c>
      <c r="AI39" s="15"/>
      <c r="AJ39" s="15"/>
      <c r="AK39" s="15"/>
      <c r="AL39" s="15"/>
      <c r="AM39" s="15"/>
      <c r="AN39" s="15"/>
      <c r="AO39" s="15"/>
      <c r="AP39" s="15"/>
      <c r="AQ39" s="15"/>
      <c r="AR39" s="25"/>
      <c r="AS39" s="22">
        <f>0.5*5</f>
        <v>2.5</v>
      </c>
      <c r="AT39" s="22">
        <f>0.5*1</f>
        <v>0.5</v>
      </c>
      <c r="AU39" s="10"/>
      <c r="AV39" s="10"/>
      <c r="AW39" s="10"/>
      <c r="AX39" s="10"/>
      <c r="AY39" s="10"/>
      <c r="AZ39" s="10"/>
      <c r="BA39" s="10"/>
      <c r="BB39" s="10"/>
      <c r="BC39" s="10"/>
      <c r="BD39" s="10"/>
      <c r="BE39" s="10"/>
      <c r="BF39" s="10"/>
      <c r="BG39" s="20"/>
      <c r="BH39" s="10"/>
      <c r="BI39" s="10"/>
      <c r="BJ39" s="10"/>
      <c r="BK39" s="10"/>
      <c r="BL39" s="10"/>
      <c r="BM39" s="10"/>
      <c r="BN39" s="10"/>
      <c r="BO39" s="10"/>
      <c r="BP39" s="10"/>
      <c r="BQ39" s="10"/>
      <c r="BR39" s="10"/>
      <c r="BS39" s="10"/>
      <c r="BT39" s="10"/>
      <c r="BU39" s="15">
        <v>0.12</v>
      </c>
      <c r="BV39" s="15" t="s">
        <v>87</v>
      </c>
      <c r="BW39" s="21">
        <v>27.5</v>
      </c>
      <c r="BX39" s="15">
        <v>0</v>
      </c>
      <c r="BY39" s="15">
        <v>0</v>
      </c>
      <c r="BZ39" s="15" t="s">
        <v>97</v>
      </c>
    </row>
    <row r="40" spans="1:78" ht="15" customHeight="1" x14ac:dyDescent="0.2">
      <c r="A40" s="13">
        <v>41660</v>
      </c>
      <c r="B40" s="14"/>
      <c r="C40" s="14" t="s">
        <v>78</v>
      </c>
      <c r="D40" s="11"/>
      <c r="E40" s="11" t="s">
        <v>83</v>
      </c>
      <c r="F40" s="15"/>
      <c r="G40" s="16">
        <v>2.6</v>
      </c>
      <c r="H40" s="15">
        <v>17</v>
      </c>
      <c r="I40" s="15"/>
      <c r="J40" s="15"/>
      <c r="K40" s="15"/>
      <c r="L40" s="15"/>
      <c r="M40" s="15">
        <v>82</v>
      </c>
      <c r="N40" s="15">
        <v>15</v>
      </c>
      <c r="O40" s="24">
        <v>184</v>
      </c>
      <c r="P40" s="24"/>
      <c r="Q40" s="15">
        <v>0.11</v>
      </c>
      <c r="R40" s="15"/>
      <c r="S40" s="15"/>
      <c r="T40" s="15"/>
      <c r="U40" s="15">
        <v>0.187</v>
      </c>
      <c r="V40" s="15"/>
      <c r="W40" s="15">
        <v>0.56000000000000005</v>
      </c>
      <c r="X40" s="15">
        <v>0.125</v>
      </c>
      <c r="Y40" s="15">
        <v>0.2</v>
      </c>
      <c r="Z40" s="15"/>
      <c r="AA40" s="15"/>
      <c r="AB40" s="25">
        <f t="shared" si="1"/>
        <v>1</v>
      </c>
      <c r="AC40" s="25">
        <f t="shared" si="1"/>
        <v>1</v>
      </c>
      <c r="AD40" s="25"/>
      <c r="AE40" s="25"/>
      <c r="AF40" s="25"/>
      <c r="AG40" s="25"/>
      <c r="AH40" s="15">
        <v>2.5000000000000001E-2</v>
      </c>
      <c r="AI40" s="15"/>
      <c r="AJ40" s="15"/>
      <c r="AK40" s="15"/>
      <c r="AL40" s="15"/>
      <c r="AM40" s="15"/>
      <c r="AN40" s="15"/>
      <c r="AO40" s="15"/>
      <c r="AP40" s="15"/>
      <c r="AQ40" s="15"/>
      <c r="AR40" s="24"/>
      <c r="AS40" s="15">
        <v>5.8</v>
      </c>
      <c r="AT40" s="22">
        <f>0.5*1</f>
        <v>0.5</v>
      </c>
      <c r="AU40" s="10"/>
      <c r="AV40" s="10"/>
      <c r="AW40" s="10"/>
      <c r="AX40" s="10"/>
      <c r="AY40" s="10"/>
      <c r="AZ40" s="10"/>
      <c r="BA40" s="10"/>
      <c r="BB40" s="10"/>
      <c r="BC40" s="10"/>
      <c r="BD40" s="10"/>
      <c r="BE40" s="10"/>
      <c r="BF40" s="10"/>
      <c r="BG40" s="20"/>
      <c r="BH40" s="10"/>
      <c r="BI40" s="10"/>
      <c r="BJ40" s="10"/>
      <c r="BK40" s="10"/>
      <c r="BL40" s="10"/>
      <c r="BM40" s="10"/>
      <c r="BN40" s="10"/>
      <c r="BO40" s="10"/>
      <c r="BP40" s="10"/>
      <c r="BQ40" s="10"/>
      <c r="BR40" s="10"/>
      <c r="BS40" s="10"/>
      <c r="BT40" s="10"/>
      <c r="BU40" s="15">
        <v>0.1</v>
      </c>
      <c r="BV40" s="15" t="s">
        <v>98</v>
      </c>
      <c r="BW40" s="21">
        <v>22.5</v>
      </c>
      <c r="BX40" s="15">
        <v>0</v>
      </c>
      <c r="BY40" s="15">
        <v>0</v>
      </c>
      <c r="BZ40" s="15" t="s">
        <v>96</v>
      </c>
    </row>
    <row r="41" spans="1:78" ht="15" customHeight="1" x14ac:dyDescent="0.2">
      <c r="A41" s="13">
        <v>41687</v>
      </c>
      <c r="B41" s="14"/>
      <c r="C41" s="14" t="s">
        <v>78</v>
      </c>
      <c r="D41" s="11"/>
      <c r="E41" s="11" t="s">
        <v>80</v>
      </c>
      <c r="F41" s="15"/>
      <c r="G41" s="24">
        <v>2.4</v>
      </c>
      <c r="H41" s="15">
        <v>23</v>
      </c>
      <c r="I41" s="15"/>
      <c r="J41" s="15"/>
      <c r="K41" s="15"/>
      <c r="L41" s="15"/>
      <c r="M41" s="15">
        <v>24</v>
      </c>
      <c r="N41" s="15">
        <v>4</v>
      </c>
      <c r="O41" s="24">
        <v>52</v>
      </c>
      <c r="P41" s="24"/>
      <c r="Q41" s="15">
        <v>7.3999999999999996E-2</v>
      </c>
      <c r="R41" s="15"/>
      <c r="S41" s="15"/>
      <c r="T41" s="15"/>
      <c r="U41" s="15">
        <v>0.108</v>
      </c>
      <c r="V41" s="15"/>
      <c r="W41" s="15">
        <v>0.46</v>
      </c>
      <c r="X41" s="15">
        <v>0.11799999999999999</v>
      </c>
      <c r="Y41" s="15">
        <v>0.11</v>
      </c>
      <c r="Z41" s="15"/>
      <c r="AA41" s="15"/>
      <c r="AB41" s="25">
        <f t="shared" si="1"/>
        <v>1</v>
      </c>
      <c r="AC41" s="25">
        <f t="shared" si="1"/>
        <v>1</v>
      </c>
      <c r="AD41" s="25"/>
      <c r="AE41" s="25"/>
      <c r="AF41" s="25"/>
      <c r="AG41" s="25"/>
      <c r="AH41" s="15">
        <v>6.0000000000000001E-3</v>
      </c>
      <c r="AI41" s="15"/>
      <c r="AJ41" s="15"/>
      <c r="AK41" s="15"/>
      <c r="AL41" s="15"/>
      <c r="AM41" s="15"/>
      <c r="AN41" s="15"/>
      <c r="AO41" s="15"/>
      <c r="AP41" s="15"/>
      <c r="AQ41" s="15"/>
      <c r="AR41" s="24"/>
      <c r="AS41" s="15">
        <v>3.8</v>
      </c>
      <c r="AT41" s="22">
        <f>0.5*1</f>
        <v>0.5</v>
      </c>
      <c r="AU41" s="10"/>
      <c r="AV41" s="10"/>
      <c r="AW41" s="10"/>
      <c r="AX41" s="10"/>
      <c r="AY41" s="10"/>
      <c r="AZ41" s="10"/>
      <c r="BA41" s="10"/>
      <c r="BB41" s="10"/>
      <c r="BC41" s="10"/>
      <c r="BD41" s="10"/>
      <c r="BE41" s="10"/>
      <c r="BF41" s="10"/>
      <c r="BG41" s="20"/>
      <c r="BH41" s="10"/>
      <c r="BI41" s="10"/>
      <c r="BJ41" s="10"/>
      <c r="BK41" s="10"/>
      <c r="BL41" s="10"/>
      <c r="BM41" s="10"/>
      <c r="BN41" s="10"/>
      <c r="BO41" s="10"/>
      <c r="BP41" s="10"/>
      <c r="BQ41" s="10"/>
      <c r="BR41" s="10"/>
      <c r="BS41" s="10"/>
      <c r="BT41" s="10"/>
      <c r="BU41" s="15">
        <v>0.21</v>
      </c>
      <c r="BV41" s="15" t="s">
        <v>99</v>
      </c>
      <c r="BW41" s="21">
        <v>32.5</v>
      </c>
      <c r="BX41" s="15">
        <v>0</v>
      </c>
      <c r="BY41" s="15">
        <v>0</v>
      </c>
      <c r="BZ41" s="15" t="s">
        <v>96</v>
      </c>
    </row>
    <row r="42" spans="1:78" ht="15" customHeight="1" x14ac:dyDescent="0.2">
      <c r="A42" s="13">
        <v>41687</v>
      </c>
      <c r="B42" s="14"/>
      <c r="C42" s="14" t="s">
        <v>78</v>
      </c>
      <c r="D42" s="11"/>
      <c r="E42" s="11" t="s">
        <v>83</v>
      </c>
      <c r="F42" s="15"/>
      <c r="G42" s="24">
        <v>2.5</v>
      </c>
      <c r="H42" s="15">
        <v>23.6</v>
      </c>
      <c r="I42" s="15"/>
      <c r="J42" s="15"/>
      <c r="K42" s="15"/>
      <c r="L42" s="15"/>
      <c r="M42" s="15">
        <v>26</v>
      </c>
      <c r="N42" s="15">
        <v>6</v>
      </c>
      <c r="O42" s="24">
        <v>53</v>
      </c>
      <c r="P42" s="24"/>
      <c r="Q42" s="15">
        <v>8.2000000000000003E-2</v>
      </c>
      <c r="R42" s="15"/>
      <c r="S42" s="15"/>
      <c r="T42" s="15"/>
      <c r="U42" s="15">
        <v>0.115</v>
      </c>
      <c r="V42" s="15"/>
      <c r="W42" s="15">
        <v>0.61</v>
      </c>
      <c r="X42" s="15">
        <v>0.107</v>
      </c>
      <c r="Y42" s="15">
        <v>0.122</v>
      </c>
      <c r="Z42" s="15"/>
      <c r="AA42" s="15"/>
      <c r="AB42" s="25">
        <f t="shared" si="1"/>
        <v>1</v>
      </c>
      <c r="AC42" s="25">
        <f t="shared" si="1"/>
        <v>1</v>
      </c>
      <c r="AD42" s="25"/>
      <c r="AE42" s="25"/>
      <c r="AF42" s="25"/>
      <c r="AG42" s="25"/>
      <c r="AH42" s="15">
        <v>6.0000000000000001E-3</v>
      </c>
      <c r="AI42" s="15"/>
      <c r="AJ42" s="15"/>
      <c r="AK42" s="15"/>
      <c r="AL42" s="15"/>
      <c r="AM42" s="15"/>
      <c r="AN42" s="15"/>
      <c r="AO42" s="15"/>
      <c r="AP42" s="15"/>
      <c r="AQ42" s="15"/>
      <c r="AR42" s="24"/>
      <c r="AS42" s="15">
        <v>6</v>
      </c>
      <c r="AT42" s="22">
        <f>0.5*1</f>
        <v>0.5</v>
      </c>
      <c r="AU42" s="10"/>
      <c r="AV42" s="10"/>
      <c r="AW42" s="10"/>
      <c r="AX42" s="10"/>
      <c r="AY42" s="10"/>
      <c r="AZ42" s="10"/>
      <c r="BA42" s="10"/>
      <c r="BB42" s="10"/>
      <c r="BC42" s="10"/>
      <c r="BD42" s="10"/>
      <c r="BE42" s="10"/>
      <c r="BF42" s="10"/>
      <c r="BG42" s="20"/>
      <c r="BH42" s="10"/>
      <c r="BI42" s="10"/>
      <c r="BJ42" s="10"/>
      <c r="BK42" s="10"/>
      <c r="BL42" s="10"/>
      <c r="BM42" s="10"/>
      <c r="BN42" s="10"/>
      <c r="BO42" s="10"/>
      <c r="BP42" s="10"/>
      <c r="BQ42" s="10"/>
      <c r="BR42" s="10"/>
      <c r="BS42" s="10"/>
      <c r="BT42" s="10"/>
      <c r="BU42" s="15">
        <v>0.19</v>
      </c>
      <c r="BV42" s="15" t="s">
        <v>86</v>
      </c>
      <c r="BW42" s="21">
        <v>30</v>
      </c>
      <c r="BX42" s="15">
        <v>0</v>
      </c>
      <c r="BY42" s="15">
        <v>0</v>
      </c>
      <c r="BZ42" s="15" t="s">
        <v>82</v>
      </c>
    </row>
    <row r="43" spans="1:78" ht="15" customHeight="1" x14ac:dyDescent="0.2">
      <c r="A43" s="13">
        <v>41687</v>
      </c>
      <c r="B43" s="14"/>
      <c r="C43" s="14" t="s">
        <v>78</v>
      </c>
      <c r="D43" s="11"/>
      <c r="E43" s="13" t="s">
        <v>79</v>
      </c>
      <c r="F43" s="15">
        <v>4356</v>
      </c>
      <c r="G43" s="16">
        <v>8.3000000000000007</v>
      </c>
      <c r="H43" s="16"/>
      <c r="I43" s="16"/>
      <c r="J43" s="16"/>
      <c r="K43" s="16"/>
      <c r="L43" s="16"/>
      <c r="M43" s="16">
        <v>12.2</v>
      </c>
      <c r="N43" s="16">
        <v>43</v>
      </c>
      <c r="O43" s="16">
        <v>48</v>
      </c>
      <c r="P43" s="16"/>
      <c r="Q43" s="16">
        <v>3.7999999999999999E-2</v>
      </c>
      <c r="R43" s="16"/>
      <c r="S43" s="16"/>
      <c r="T43" s="16"/>
      <c r="U43" s="16">
        <v>5.6000000000000001E-2</v>
      </c>
      <c r="V43" s="16"/>
      <c r="W43" s="16">
        <v>9.6</v>
      </c>
      <c r="X43" s="16">
        <v>0.52</v>
      </c>
      <c r="Y43" s="16">
        <v>1.52</v>
      </c>
      <c r="Z43" s="16"/>
      <c r="AA43" s="16"/>
      <c r="AB43" s="16">
        <v>8</v>
      </c>
      <c r="AC43" s="16">
        <v>25</v>
      </c>
      <c r="AD43" s="16"/>
      <c r="AE43" s="16"/>
      <c r="AF43" s="16"/>
      <c r="AG43" s="16"/>
      <c r="AH43" s="16">
        <v>4.2999999999999997E-2</v>
      </c>
      <c r="AI43" s="17"/>
      <c r="AJ43" s="17"/>
      <c r="AK43" s="17"/>
      <c r="AL43" s="18"/>
      <c r="AM43" s="17"/>
      <c r="AN43" s="17"/>
      <c r="AO43" s="17"/>
      <c r="AP43" s="17"/>
      <c r="AQ43" s="11"/>
      <c r="AR43" s="11"/>
      <c r="AS43" s="17"/>
      <c r="AT43" s="19">
        <v>5000</v>
      </c>
      <c r="AU43" s="10"/>
      <c r="AV43" s="10"/>
      <c r="AW43" s="10"/>
      <c r="AX43" s="10"/>
      <c r="AY43" s="10"/>
      <c r="AZ43" s="10"/>
      <c r="BA43" s="10"/>
      <c r="BB43" s="10"/>
      <c r="BC43" s="10"/>
      <c r="BD43" s="10"/>
      <c r="BE43" s="10"/>
      <c r="BF43" s="10"/>
      <c r="BG43" s="20"/>
      <c r="BH43" s="10"/>
      <c r="BI43" s="10"/>
      <c r="BJ43" s="10"/>
      <c r="BK43" s="10"/>
      <c r="BL43" s="10"/>
      <c r="BM43" s="10"/>
      <c r="BN43" s="10"/>
      <c r="BO43" s="10"/>
      <c r="BP43" s="10"/>
      <c r="BQ43" s="10"/>
      <c r="BR43" s="10"/>
      <c r="BS43" s="10"/>
      <c r="BT43" s="10"/>
      <c r="BU43" s="15"/>
      <c r="BV43" s="15"/>
      <c r="BW43" s="21"/>
      <c r="BX43" s="15"/>
      <c r="BY43" s="15"/>
      <c r="BZ43" s="15"/>
    </row>
    <row r="44" spans="1:78" ht="15" customHeight="1" x14ac:dyDescent="0.2">
      <c r="A44" s="13">
        <v>41728</v>
      </c>
      <c r="B44" s="14"/>
      <c r="C44" s="14" t="s">
        <v>78</v>
      </c>
      <c r="D44" s="11"/>
      <c r="E44" s="13" t="s">
        <v>79</v>
      </c>
      <c r="F44" s="15">
        <v>3959</v>
      </c>
      <c r="G44" s="16">
        <v>8.1999999999999993</v>
      </c>
      <c r="H44" s="16"/>
      <c r="I44" s="16"/>
      <c r="J44" s="16"/>
      <c r="K44" s="16"/>
      <c r="L44" s="16"/>
      <c r="M44" s="16">
        <v>23</v>
      </c>
      <c r="N44" s="16">
        <v>68</v>
      </c>
      <c r="O44" s="16">
        <v>78</v>
      </c>
      <c r="P44" s="16"/>
      <c r="Q44" s="16">
        <v>2.8000000000000001E-2</v>
      </c>
      <c r="R44" s="16"/>
      <c r="S44" s="16"/>
      <c r="T44" s="16"/>
      <c r="U44" s="16">
        <v>4.3999999999999997E-2</v>
      </c>
      <c r="V44" s="16"/>
      <c r="W44" s="16">
        <v>11.4</v>
      </c>
      <c r="X44" s="16">
        <v>1.7000000000000001E-2</v>
      </c>
      <c r="Y44" s="16">
        <v>1</v>
      </c>
      <c r="Z44" s="16"/>
      <c r="AA44" s="16"/>
      <c r="AB44" s="16">
        <v>16</v>
      </c>
      <c r="AC44" s="16">
        <v>50</v>
      </c>
      <c r="AD44" s="16"/>
      <c r="AE44" s="16"/>
      <c r="AF44" s="16"/>
      <c r="AG44" s="16"/>
      <c r="AH44" s="16">
        <v>5.6000000000000001E-2</v>
      </c>
      <c r="AI44" s="17"/>
      <c r="AJ44" s="17"/>
      <c r="AK44" s="17"/>
      <c r="AL44" s="18"/>
      <c r="AM44" s="17"/>
      <c r="AN44" s="17"/>
      <c r="AO44" s="17"/>
      <c r="AP44" s="17"/>
      <c r="AQ44" s="11"/>
      <c r="AR44" s="11"/>
      <c r="AS44" s="17"/>
      <c r="AT44" s="19">
        <v>10000</v>
      </c>
      <c r="AU44" s="10"/>
      <c r="AV44" s="10"/>
      <c r="AW44" s="10"/>
      <c r="AX44" s="10"/>
      <c r="AY44" s="10"/>
      <c r="AZ44" s="10"/>
      <c r="BA44" s="10"/>
      <c r="BB44" s="10"/>
      <c r="BC44" s="10"/>
      <c r="BD44" s="10"/>
      <c r="BE44" s="10"/>
      <c r="BF44" s="10"/>
      <c r="BG44" s="20"/>
      <c r="BH44" s="10"/>
      <c r="BI44" s="10"/>
      <c r="BJ44" s="10"/>
      <c r="BK44" s="10"/>
      <c r="BL44" s="10"/>
      <c r="BM44" s="10"/>
      <c r="BN44" s="10"/>
      <c r="BO44" s="10"/>
      <c r="BP44" s="10"/>
      <c r="BQ44" s="10"/>
      <c r="BR44" s="10"/>
      <c r="BS44" s="10"/>
      <c r="BT44" s="10"/>
      <c r="BU44" s="15"/>
      <c r="BV44" s="15"/>
      <c r="BW44" s="21"/>
      <c r="BX44" s="15"/>
      <c r="BY44" s="15"/>
      <c r="BZ44" s="15"/>
    </row>
    <row r="45" spans="1:78" ht="15" customHeight="1" x14ac:dyDescent="0.2">
      <c r="A45" s="13">
        <v>41729</v>
      </c>
      <c r="B45" s="14"/>
      <c r="C45" s="14" t="s">
        <v>78</v>
      </c>
      <c r="D45" s="11"/>
      <c r="E45" s="11" t="s">
        <v>80</v>
      </c>
      <c r="F45" s="15"/>
      <c r="G45" s="24">
        <v>3.96</v>
      </c>
      <c r="H45" s="15">
        <v>14</v>
      </c>
      <c r="I45" s="15"/>
      <c r="J45" s="15"/>
      <c r="K45" s="15"/>
      <c r="L45" s="15"/>
      <c r="M45" s="15">
        <v>9.8000000000000007</v>
      </c>
      <c r="N45" s="22">
        <f>0.5*3</f>
        <v>1.5</v>
      </c>
      <c r="O45" s="15">
        <v>18</v>
      </c>
      <c r="P45" s="15"/>
      <c r="Q45" s="15">
        <v>3.5000000000000003E-2</v>
      </c>
      <c r="R45" s="15"/>
      <c r="S45" s="15"/>
      <c r="T45" s="15"/>
      <c r="U45" s="15">
        <v>5.8999999999999997E-2</v>
      </c>
      <c r="V45" s="15"/>
      <c r="W45" s="22">
        <f>0.5*0.11</f>
        <v>5.5E-2</v>
      </c>
      <c r="X45" s="15">
        <v>2.9000000000000001E-2</v>
      </c>
      <c r="Y45" s="15">
        <v>3.7999999999999999E-2</v>
      </c>
      <c r="Z45" s="15"/>
      <c r="AA45" s="15"/>
      <c r="AB45" s="25">
        <f>0.5*2</f>
        <v>1</v>
      </c>
      <c r="AC45" s="25">
        <f>0.5*2</f>
        <v>1</v>
      </c>
      <c r="AD45" s="25"/>
      <c r="AE45" s="25"/>
      <c r="AF45" s="25"/>
      <c r="AG45" s="25"/>
      <c r="AH45" s="15">
        <v>7.0000000000000001E-3</v>
      </c>
      <c r="AI45" s="15"/>
      <c r="AJ45" s="15"/>
      <c r="AK45" s="15"/>
      <c r="AL45" s="15"/>
      <c r="AM45" s="15"/>
      <c r="AN45" s="15"/>
      <c r="AO45" s="15"/>
      <c r="AP45" s="15"/>
      <c r="AQ45" s="15"/>
      <c r="AR45" s="24"/>
      <c r="AS45" s="15">
        <v>1.7</v>
      </c>
      <c r="AT45" s="22">
        <f>0.5*1</f>
        <v>0.5</v>
      </c>
      <c r="AU45" s="10"/>
      <c r="AV45" s="10"/>
      <c r="AW45" s="10"/>
      <c r="AX45" s="10"/>
      <c r="AY45" s="10"/>
      <c r="AZ45" s="10"/>
      <c r="BA45" s="10"/>
      <c r="BB45" s="10"/>
      <c r="BC45" s="10"/>
      <c r="BD45" s="10"/>
      <c r="BE45" s="10"/>
      <c r="BF45" s="10"/>
      <c r="BG45" s="20"/>
      <c r="BH45" s="10"/>
      <c r="BI45" s="10"/>
      <c r="BJ45" s="10"/>
      <c r="BK45" s="10"/>
      <c r="BL45" s="10"/>
      <c r="BM45" s="10"/>
      <c r="BN45" s="10"/>
      <c r="BO45" s="10"/>
      <c r="BP45" s="10"/>
      <c r="BQ45" s="10"/>
      <c r="BR45" s="10"/>
      <c r="BS45" s="10"/>
      <c r="BT45" s="10"/>
      <c r="BU45" s="15">
        <v>0.35</v>
      </c>
      <c r="BV45" s="15" t="s">
        <v>100</v>
      </c>
      <c r="BW45" s="21">
        <v>40</v>
      </c>
      <c r="BX45" s="15">
        <v>0</v>
      </c>
      <c r="BY45" s="15">
        <v>0</v>
      </c>
      <c r="BZ45" s="15" t="s">
        <v>82</v>
      </c>
    </row>
    <row r="46" spans="1:78" ht="15" customHeight="1" x14ac:dyDescent="0.2">
      <c r="A46" s="13">
        <v>41729</v>
      </c>
      <c r="B46" s="14"/>
      <c r="C46" s="14" t="s">
        <v>78</v>
      </c>
      <c r="D46" s="11"/>
      <c r="E46" s="11" t="s">
        <v>83</v>
      </c>
      <c r="F46" s="15"/>
      <c r="G46" s="24">
        <v>3.86</v>
      </c>
      <c r="H46" s="15">
        <v>15</v>
      </c>
      <c r="I46" s="15"/>
      <c r="J46" s="15"/>
      <c r="K46" s="15"/>
      <c r="L46" s="15"/>
      <c r="M46" s="15">
        <v>19.899999999999999</v>
      </c>
      <c r="N46" s="15">
        <v>13</v>
      </c>
      <c r="O46" s="15">
        <v>38</v>
      </c>
      <c r="P46" s="15"/>
      <c r="Q46" s="15">
        <v>4.5999999999999999E-2</v>
      </c>
      <c r="R46" s="15"/>
      <c r="S46" s="15"/>
      <c r="T46" s="15"/>
      <c r="U46" s="15">
        <v>6.9000000000000006E-2</v>
      </c>
      <c r="V46" s="15"/>
      <c r="W46" s="15">
        <v>0.3</v>
      </c>
      <c r="X46" s="22">
        <f>0.5*0.004</f>
        <v>2E-3</v>
      </c>
      <c r="Y46" s="15">
        <v>5.8999999999999997E-2</v>
      </c>
      <c r="Z46" s="15"/>
      <c r="AA46" s="15"/>
      <c r="AB46" s="25">
        <f>0.5*2</f>
        <v>1</v>
      </c>
      <c r="AC46" s="25">
        <f>0.5*2</f>
        <v>1</v>
      </c>
      <c r="AD46" s="25"/>
      <c r="AE46" s="25"/>
      <c r="AF46" s="25"/>
      <c r="AG46" s="25"/>
      <c r="AH46" s="15">
        <v>0.01</v>
      </c>
      <c r="AI46" s="15"/>
      <c r="AJ46" s="15"/>
      <c r="AK46" s="15"/>
      <c r="AL46" s="15"/>
      <c r="AM46" s="15"/>
      <c r="AN46" s="15"/>
      <c r="AO46" s="15"/>
      <c r="AP46" s="15"/>
      <c r="AQ46" s="15"/>
      <c r="AR46" s="24"/>
      <c r="AS46" s="15">
        <v>5.6</v>
      </c>
      <c r="AT46" s="15">
        <v>30</v>
      </c>
      <c r="AU46" s="10"/>
      <c r="AV46" s="10"/>
      <c r="AW46" s="10"/>
      <c r="AX46" s="10"/>
      <c r="AY46" s="10"/>
      <c r="AZ46" s="10"/>
      <c r="BA46" s="10"/>
      <c r="BB46" s="10"/>
      <c r="BC46" s="10"/>
      <c r="BD46" s="10"/>
      <c r="BE46" s="10"/>
      <c r="BF46" s="10"/>
      <c r="BG46" s="20"/>
      <c r="BH46" s="10"/>
      <c r="BI46" s="10"/>
      <c r="BJ46" s="10"/>
      <c r="BK46" s="10"/>
      <c r="BL46" s="10"/>
      <c r="BM46" s="10"/>
      <c r="BN46" s="10"/>
      <c r="BO46" s="10"/>
      <c r="BP46" s="10"/>
      <c r="BQ46" s="10"/>
      <c r="BR46" s="10"/>
      <c r="BS46" s="10"/>
      <c r="BT46" s="10"/>
      <c r="BU46" s="15">
        <v>0.21</v>
      </c>
      <c r="BV46" s="15" t="s">
        <v>101</v>
      </c>
      <c r="BW46" s="21">
        <v>35</v>
      </c>
      <c r="BX46" s="15">
        <v>0</v>
      </c>
      <c r="BY46" s="15">
        <v>0</v>
      </c>
      <c r="BZ46" s="15" t="s">
        <v>82</v>
      </c>
    </row>
    <row r="47" spans="1:78" ht="15" customHeight="1" x14ac:dyDescent="0.2">
      <c r="A47" s="13">
        <v>41744</v>
      </c>
      <c r="B47" s="14"/>
      <c r="C47" s="14" t="s">
        <v>78</v>
      </c>
      <c r="D47" s="11"/>
      <c r="E47" s="13" t="s">
        <v>79</v>
      </c>
      <c r="F47" s="15">
        <v>3516</v>
      </c>
      <c r="G47" s="15">
        <v>8.5</v>
      </c>
      <c r="H47" s="15"/>
      <c r="I47" s="15"/>
      <c r="J47" s="15"/>
      <c r="K47" s="15"/>
      <c r="L47" s="15"/>
      <c r="M47" s="15">
        <v>5.9</v>
      </c>
      <c r="N47" s="15">
        <v>11</v>
      </c>
      <c r="O47" s="15">
        <v>14</v>
      </c>
      <c r="P47" s="15"/>
      <c r="Q47" s="15">
        <v>0.28000000000000003</v>
      </c>
      <c r="R47" s="15"/>
      <c r="S47" s="15"/>
      <c r="T47" s="15"/>
      <c r="U47" s="15">
        <v>0.28999999999999998</v>
      </c>
      <c r="V47" s="15"/>
      <c r="W47" s="15">
        <v>7.6</v>
      </c>
      <c r="X47" s="15">
        <v>0.35</v>
      </c>
      <c r="Y47" s="15">
        <v>0.6</v>
      </c>
      <c r="Z47" s="15"/>
      <c r="AA47" s="15"/>
      <c r="AB47" s="15">
        <v>10</v>
      </c>
      <c r="AC47" s="15">
        <v>25</v>
      </c>
      <c r="AD47" s="15"/>
      <c r="AE47" s="15"/>
      <c r="AF47" s="15"/>
      <c r="AG47" s="15"/>
      <c r="AH47" s="15">
        <v>0.04</v>
      </c>
      <c r="AI47" s="27">
        <v>1.1943130657216772E-3</v>
      </c>
      <c r="AJ47" s="15"/>
      <c r="AK47" s="15"/>
      <c r="AL47" s="15"/>
      <c r="AM47" s="15"/>
      <c r="AN47" s="15"/>
      <c r="AO47" s="15"/>
      <c r="AP47" s="27"/>
      <c r="AQ47" s="15"/>
      <c r="AR47" s="15"/>
      <c r="AS47" s="27"/>
      <c r="AT47" s="28">
        <v>12000</v>
      </c>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21"/>
      <c r="BX47" s="15"/>
      <c r="BY47" s="15"/>
      <c r="BZ47" s="15"/>
    </row>
    <row r="48" spans="1:78" ht="15" customHeight="1" x14ac:dyDescent="0.2">
      <c r="A48" s="13">
        <v>41745</v>
      </c>
      <c r="B48" s="14"/>
      <c r="C48" s="14" t="s">
        <v>78</v>
      </c>
      <c r="D48" s="11"/>
      <c r="E48" s="11" t="s">
        <v>80</v>
      </c>
      <c r="F48" s="15"/>
      <c r="G48" s="15">
        <v>2.2000000000000002</v>
      </c>
      <c r="H48" s="15">
        <v>14</v>
      </c>
      <c r="I48" s="15"/>
      <c r="J48" s="15"/>
      <c r="K48" s="15"/>
      <c r="L48" s="15"/>
      <c r="M48" s="15">
        <v>125</v>
      </c>
      <c r="N48" s="15">
        <v>12</v>
      </c>
      <c r="O48" s="15">
        <v>360</v>
      </c>
      <c r="P48" s="15"/>
      <c r="Q48" s="15">
        <v>0.122</v>
      </c>
      <c r="R48" s="15"/>
      <c r="S48" s="15"/>
      <c r="T48" s="15"/>
      <c r="U48" s="15">
        <v>0.16700000000000001</v>
      </c>
      <c r="V48" s="15"/>
      <c r="W48" s="15">
        <v>0.42</v>
      </c>
      <c r="X48" s="15">
        <v>0.192</v>
      </c>
      <c r="Y48" s="15">
        <v>0.23</v>
      </c>
      <c r="Z48" s="15"/>
      <c r="AA48" s="15"/>
      <c r="AB48" s="15">
        <v>3</v>
      </c>
      <c r="AC48" s="15">
        <v>4</v>
      </c>
      <c r="AD48" s="15"/>
      <c r="AE48" s="15"/>
      <c r="AF48" s="15"/>
      <c r="AG48" s="15"/>
      <c r="AH48" s="15">
        <v>0.01</v>
      </c>
      <c r="AI48" s="15"/>
      <c r="AJ48" s="15"/>
      <c r="AK48" s="15"/>
      <c r="AL48" s="15"/>
      <c r="AM48" s="15"/>
      <c r="AN48" s="15"/>
      <c r="AO48" s="15"/>
      <c r="AP48" s="15"/>
      <c r="AQ48" s="15"/>
      <c r="AR48" s="15"/>
      <c r="AS48" s="15">
        <v>7.9</v>
      </c>
      <c r="AT48" s="22">
        <f>0.5*1</f>
        <v>0.5</v>
      </c>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v>0.06</v>
      </c>
      <c r="BV48" s="15" t="s">
        <v>87</v>
      </c>
      <c r="BW48" s="21">
        <v>27.5</v>
      </c>
      <c r="BX48" s="15">
        <v>0</v>
      </c>
      <c r="BY48" s="15">
        <v>0</v>
      </c>
      <c r="BZ48" s="15" t="s">
        <v>102</v>
      </c>
    </row>
    <row r="49" spans="1:78" ht="15" customHeight="1" x14ac:dyDescent="0.2">
      <c r="A49" s="13">
        <v>41745</v>
      </c>
      <c r="B49" s="14"/>
      <c r="C49" s="14" t="s">
        <v>78</v>
      </c>
      <c r="D49" s="11"/>
      <c r="E49" s="11" t="s">
        <v>83</v>
      </c>
      <c r="F49" s="11"/>
      <c r="G49" s="15">
        <v>2.2999999999999998</v>
      </c>
      <c r="H49" s="15">
        <v>14</v>
      </c>
      <c r="I49" s="15"/>
      <c r="J49" s="15"/>
      <c r="K49" s="15"/>
      <c r="L49" s="15"/>
      <c r="M49" s="15">
        <v>126</v>
      </c>
      <c r="N49" s="15">
        <v>11</v>
      </c>
      <c r="O49" s="15">
        <v>280</v>
      </c>
      <c r="P49" s="15"/>
      <c r="Q49" s="15">
        <v>0.129</v>
      </c>
      <c r="R49" s="15"/>
      <c r="S49" s="15"/>
      <c r="T49" s="15"/>
      <c r="U49" s="15">
        <v>0.14599999999999999</v>
      </c>
      <c r="V49" s="15"/>
      <c r="W49" s="15">
        <v>0.49</v>
      </c>
      <c r="X49" s="15">
        <v>0.19400000000000001</v>
      </c>
      <c r="Y49" s="15">
        <v>0.23</v>
      </c>
      <c r="Z49" s="15"/>
      <c r="AA49" s="15"/>
      <c r="AB49" s="15">
        <v>1</v>
      </c>
      <c r="AC49" s="15">
        <v>3</v>
      </c>
      <c r="AD49" s="15"/>
      <c r="AE49" s="15"/>
      <c r="AF49" s="15"/>
      <c r="AG49" s="15"/>
      <c r="AH49" s="15">
        <v>0.01</v>
      </c>
      <c r="AI49" s="15"/>
      <c r="AJ49" s="15"/>
      <c r="AK49" s="15"/>
      <c r="AL49" s="15"/>
      <c r="AM49" s="15"/>
      <c r="AN49" s="15"/>
      <c r="AO49" s="15"/>
      <c r="AP49" s="15"/>
      <c r="AQ49" s="15"/>
      <c r="AR49" s="15"/>
      <c r="AS49" s="15">
        <v>9.6</v>
      </c>
      <c r="AT49" s="15">
        <v>1</v>
      </c>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v>0.06</v>
      </c>
      <c r="BV49" s="15" t="s">
        <v>85</v>
      </c>
      <c r="BW49" s="21">
        <v>25</v>
      </c>
      <c r="BX49" s="15">
        <v>0</v>
      </c>
      <c r="BY49" s="15">
        <v>0</v>
      </c>
      <c r="BZ49" s="15" t="s">
        <v>96</v>
      </c>
    </row>
    <row r="50" spans="1:78" ht="15" customHeight="1" x14ac:dyDescent="0.2">
      <c r="A50" s="13">
        <v>41786</v>
      </c>
      <c r="B50" s="14"/>
      <c r="C50" s="14" t="s">
        <v>78</v>
      </c>
      <c r="D50" s="11"/>
      <c r="E50" s="13" t="s">
        <v>79</v>
      </c>
      <c r="F50" s="15">
        <v>1555</v>
      </c>
      <c r="G50" s="15">
        <v>8.5</v>
      </c>
      <c r="H50" s="15"/>
      <c r="I50" s="15"/>
      <c r="J50" s="15"/>
      <c r="K50" s="15"/>
      <c r="L50" s="15"/>
      <c r="M50" s="15">
        <v>12.4</v>
      </c>
      <c r="N50" s="15">
        <v>36</v>
      </c>
      <c r="O50" s="15">
        <v>42</v>
      </c>
      <c r="P50" s="15"/>
      <c r="Q50" s="15">
        <v>2.2999999999999998</v>
      </c>
      <c r="R50" s="15"/>
      <c r="S50" s="15"/>
      <c r="T50" s="15"/>
      <c r="U50" s="15">
        <v>2.2999999999999998</v>
      </c>
      <c r="V50" s="15"/>
      <c r="W50" s="15">
        <v>9</v>
      </c>
      <c r="X50" s="15">
        <v>0.11700000000000001</v>
      </c>
      <c r="Y50" s="15">
        <v>0.6</v>
      </c>
      <c r="Z50" s="15"/>
      <c r="AA50" s="15"/>
      <c r="AB50" s="15">
        <v>3</v>
      </c>
      <c r="AC50" s="15">
        <v>13</v>
      </c>
      <c r="AD50" s="15"/>
      <c r="AE50" s="15"/>
      <c r="AF50" s="15"/>
      <c r="AG50" s="15"/>
      <c r="AH50" s="15">
        <v>0.03</v>
      </c>
      <c r="AI50" s="27">
        <v>8.9573479929125799E-4</v>
      </c>
      <c r="AJ50" s="15"/>
      <c r="AK50" s="15"/>
      <c r="AL50" s="15"/>
      <c r="AM50" s="15"/>
      <c r="AN50" s="15"/>
      <c r="AO50" s="15"/>
      <c r="AP50" s="27"/>
      <c r="AQ50" s="15"/>
      <c r="AR50" s="15"/>
      <c r="AS50" s="27"/>
      <c r="AT50" s="28">
        <v>3000</v>
      </c>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21"/>
      <c r="BX50" s="15"/>
      <c r="BY50" s="15"/>
      <c r="BZ50" s="15"/>
    </row>
    <row r="51" spans="1:78" ht="15" customHeight="1" x14ac:dyDescent="0.2">
      <c r="A51" s="13">
        <v>41787</v>
      </c>
      <c r="B51" s="14"/>
      <c r="C51" s="14" t="s">
        <v>78</v>
      </c>
      <c r="D51" s="11"/>
      <c r="E51" s="11" t="s">
        <v>80</v>
      </c>
      <c r="F51" s="11"/>
      <c r="G51" s="15">
        <v>4.4000000000000004</v>
      </c>
      <c r="H51" s="15">
        <v>7.4</v>
      </c>
      <c r="I51" s="15"/>
      <c r="J51" s="15"/>
      <c r="K51" s="15"/>
      <c r="L51" s="15"/>
      <c r="M51" s="15">
        <v>4.8</v>
      </c>
      <c r="N51" s="22">
        <v>1.5</v>
      </c>
      <c r="O51" s="15">
        <v>10</v>
      </c>
      <c r="P51" s="15"/>
      <c r="Q51" s="15">
        <v>0.03</v>
      </c>
      <c r="R51" s="15"/>
      <c r="S51" s="15"/>
      <c r="T51" s="15"/>
      <c r="U51" s="15">
        <v>6.4000000000000001E-2</v>
      </c>
      <c r="V51" s="15"/>
      <c r="W51" s="15">
        <v>0.12</v>
      </c>
      <c r="X51" s="15">
        <v>2E-3</v>
      </c>
      <c r="Y51" s="15">
        <v>0.01</v>
      </c>
      <c r="Z51" s="15"/>
      <c r="AA51" s="15"/>
      <c r="AB51" s="22">
        <f>0.5*2</f>
        <v>1</v>
      </c>
      <c r="AC51" s="22">
        <f>0.5*2</f>
        <v>1</v>
      </c>
      <c r="AD51" s="15"/>
      <c r="AE51" s="15"/>
      <c r="AF51" s="15"/>
      <c r="AG51" s="15"/>
      <c r="AH51" s="22">
        <f>0.5*0.002</f>
        <v>1E-3</v>
      </c>
      <c r="AI51" s="15"/>
      <c r="AJ51" s="15"/>
      <c r="AK51" s="15"/>
      <c r="AL51" s="15"/>
      <c r="AM51" s="15"/>
      <c r="AN51" s="15"/>
      <c r="AO51" s="15"/>
      <c r="AP51" s="15"/>
      <c r="AQ51" s="15"/>
      <c r="AR51" s="15"/>
      <c r="AS51" s="15">
        <v>1.03</v>
      </c>
      <c r="AT51" s="22">
        <f>0.5*1</f>
        <v>0.5</v>
      </c>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v>0.42</v>
      </c>
      <c r="BV51" s="15" t="s">
        <v>84</v>
      </c>
      <c r="BW51" s="21">
        <v>40</v>
      </c>
      <c r="BX51" s="15">
        <v>0</v>
      </c>
      <c r="BY51" s="15">
        <v>0</v>
      </c>
      <c r="BZ51" s="15" t="s">
        <v>82</v>
      </c>
    </row>
    <row r="52" spans="1:78" ht="15" customHeight="1" x14ac:dyDescent="0.2">
      <c r="A52" s="13">
        <v>41787</v>
      </c>
      <c r="B52" s="14"/>
      <c r="C52" s="14" t="s">
        <v>78</v>
      </c>
      <c r="D52" s="11"/>
      <c r="E52" s="11" t="s">
        <v>83</v>
      </c>
      <c r="F52" s="11"/>
      <c r="G52" s="15">
        <v>6.3</v>
      </c>
      <c r="H52" s="15">
        <v>6.5</v>
      </c>
      <c r="I52" s="15"/>
      <c r="J52" s="15"/>
      <c r="K52" s="15"/>
      <c r="L52" s="15"/>
      <c r="M52" s="15">
        <v>35</v>
      </c>
      <c r="N52" s="15">
        <v>25</v>
      </c>
      <c r="O52" s="15">
        <v>62</v>
      </c>
      <c r="P52" s="15"/>
      <c r="Q52" s="15">
        <v>4.5999999999999999E-2</v>
      </c>
      <c r="R52" s="15"/>
      <c r="S52" s="15"/>
      <c r="T52" s="15"/>
      <c r="U52" s="15">
        <v>9.4E-2</v>
      </c>
      <c r="V52" s="15"/>
      <c r="W52" s="15">
        <v>0.59</v>
      </c>
      <c r="X52" s="15">
        <v>2E-3</v>
      </c>
      <c r="Y52" s="15">
        <v>4.8000000000000001E-2</v>
      </c>
      <c r="Z52" s="15"/>
      <c r="AA52" s="15"/>
      <c r="AB52" s="22">
        <f>0.5*2</f>
        <v>1</v>
      </c>
      <c r="AC52" s="22">
        <f>0.5*2</f>
        <v>1</v>
      </c>
      <c r="AD52" s="15"/>
      <c r="AE52" s="15"/>
      <c r="AF52" s="15"/>
      <c r="AG52" s="15"/>
      <c r="AH52" s="15">
        <v>4.0000000000000001E-3</v>
      </c>
      <c r="AI52" s="15"/>
      <c r="AJ52" s="15"/>
      <c r="AK52" s="15"/>
      <c r="AL52" s="15"/>
      <c r="AM52" s="15"/>
      <c r="AN52" s="15"/>
      <c r="AO52" s="15"/>
      <c r="AP52" s="15"/>
      <c r="AQ52" s="15"/>
      <c r="AR52" s="15"/>
      <c r="AS52" s="15">
        <v>3.3</v>
      </c>
      <c r="AT52" s="15">
        <v>14</v>
      </c>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v>0.18</v>
      </c>
      <c r="BV52" s="15" t="s">
        <v>86</v>
      </c>
      <c r="BW52" s="21">
        <v>30</v>
      </c>
      <c r="BX52" s="15">
        <v>0</v>
      </c>
      <c r="BY52" s="15">
        <v>0</v>
      </c>
      <c r="BZ52" s="15" t="s">
        <v>82</v>
      </c>
    </row>
    <row r="53" spans="1:78" ht="15" customHeight="1" x14ac:dyDescent="0.2">
      <c r="A53" s="13">
        <v>41805</v>
      </c>
      <c r="B53" s="14"/>
      <c r="C53" s="14" t="s">
        <v>78</v>
      </c>
      <c r="D53" s="11"/>
      <c r="E53" s="13" t="s">
        <v>79</v>
      </c>
      <c r="F53" s="15">
        <v>3696</v>
      </c>
      <c r="G53" s="15">
        <v>8.4</v>
      </c>
      <c r="H53" s="15"/>
      <c r="I53" s="15"/>
      <c r="J53" s="15"/>
      <c r="K53" s="15"/>
      <c r="L53" s="15"/>
      <c r="M53" s="15">
        <v>15.8</v>
      </c>
      <c r="N53" s="15">
        <v>60</v>
      </c>
      <c r="O53" s="15">
        <v>63</v>
      </c>
      <c r="P53" s="15"/>
      <c r="Q53" s="15">
        <v>2</v>
      </c>
      <c r="R53" s="15"/>
      <c r="S53" s="15"/>
      <c r="T53" s="15"/>
      <c r="U53" s="15">
        <v>2</v>
      </c>
      <c r="V53" s="15"/>
      <c r="W53" s="15">
        <v>14.5</v>
      </c>
      <c r="X53" s="15">
        <v>0.95</v>
      </c>
      <c r="Y53" s="15">
        <v>1.72</v>
      </c>
      <c r="Z53" s="15"/>
      <c r="AA53" s="15"/>
      <c r="AB53" s="15">
        <v>7</v>
      </c>
      <c r="AC53" s="15">
        <v>30</v>
      </c>
      <c r="AD53" s="15"/>
      <c r="AE53" s="15"/>
      <c r="AF53" s="15"/>
      <c r="AG53" s="15"/>
      <c r="AH53" s="15">
        <v>3.5000000000000003E-2</v>
      </c>
      <c r="AI53" s="27">
        <v>1.3055143185675326E-3</v>
      </c>
      <c r="AJ53" s="15"/>
      <c r="AK53" s="15"/>
      <c r="AL53" s="15"/>
      <c r="AM53" s="15"/>
      <c r="AN53" s="15"/>
      <c r="AO53" s="15"/>
      <c r="AP53" s="27"/>
      <c r="AQ53" s="15"/>
      <c r="AR53" s="15"/>
      <c r="AS53" s="27"/>
      <c r="AT53" s="28">
        <v>70000</v>
      </c>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21"/>
      <c r="BX53" s="15"/>
      <c r="BY53" s="15"/>
      <c r="BZ53" s="15"/>
    </row>
    <row r="54" spans="1:78" ht="15" customHeight="1" x14ac:dyDescent="0.2">
      <c r="A54" s="13">
        <v>41806</v>
      </c>
      <c r="B54" s="14"/>
      <c r="C54" s="14" t="s">
        <v>78</v>
      </c>
      <c r="D54" s="11"/>
      <c r="E54" s="11" t="s">
        <v>80</v>
      </c>
      <c r="F54" s="11"/>
      <c r="G54" s="15">
        <v>3.2</v>
      </c>
      <c r="H54" s="15">
        <v>8.3000000000000007</v>
      </c>
      <c r="I54" s="15"/>
      <c r="J54" s="15"/>
      <c r="K54" s="15"/>
      <c r="L54" s="15"/>
      <c r="M54" s="15">
        <v>1.38</v>
      </c>
      <c r="N54" s="15">
        <v>1.5</v>
      </c>
      <c r="O54" s="15">
        <v>3</v>
      </c>
      <c r="P54" s="15"/>
      <c r="Q54" s="15">
        <v>4.9000000000000002E-2</v>
      </c>
      <c r="R54" s="15"/>
      <c r="S54" s="15"/>
      <c r="T54" s="15"/>
      <c r="U54" s="15">
        <v>0.15</v>
      </c>
      <c r="V54" s="15"/>
      <c r="W54" s="15">
        <v>0.15</v>
      </c>
      <c r="X54" s="15">
        <v>5.6000000000000001E-2</v>
      </c>
      <c r="Y54" s="15">
        <v>6.9000000000000006E-2</v>
      </c>
      <c r="Z54" s="15"/>
      <c r="AA54" s="15"/>
      <c r="AB54" s="22">
        <f>0.5*2</f>
        <v>1</v>
      </c>
      <c r="AC54" s="22">
        <f>0.5*2</f>
        <v>1</v>
      </c>
      <c r="AD54" s="15"/>
      <c r="AE54" s="15"/>
      <c r="AF54" s="15"/>
      <c r="AG54" s="15"/>
      <c r="AH54" s="22">
        <f>0.5*0.002</f>
        <v>1E-3</v>
      </c>
      <c r="AI54" s="15"/>
      <c r="AJ54" s="15"/>
      <c r="AK54" s="15"/>
      <c r="AL54" s="15"/>
      <c r="AM54" s="15"/>
      <c r="AN54" s="15"/>
      <c r="AO54" s="15"/>
      <c r="AP54" s="15"/>
      <c r="AQ54" s="15"/>
      <c r="AR54" s="15"/>
      <c r="AS54" s="15">
        <v>1.1000000000000001</v>
      </c>
      <c r="AT54" s="22">
        <f>0.5*1</f>
        <v>0.5</v>
      </c>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v>0.62</v>
      </c>
      <c r="BV54" s="15" t="s">
        <v>89</v>
      </c>
      <c r="BW54" s="21">
        <v>55</v>
      </c>
      <c r="BX54" s="15">
        <v>0</v>
      </c>
      <c r="BY54" s="15">
        <v>0</v>
      </c>
      <c r="BZ54" s="15" t="s">
        <v>82</v>
      </c>
    </row>
    <row r="55" spans="1:78" ht="15" customHeight="1" x14ac:dyDescent="0.2">
      <c r="A55" s="13">
        <v>41806</v>
      </c>
      <c r="B55" s="14"/>
      <c r="C55" s="14" t="s">
        <v>78</v>
      </c>
      <c r="D55" s="11"/>
      <c r="E55" s="11" t="s">
        <v>83</v>
      </c>
      <c r="F55" s="11"/>
      <c r="G55" s="15">
        <v>4.5</v>
      </c>
      <c r="H55" s="15">
        <v>8.6</v>
      </c>
      <c r="I55" s="15"/>
      <c r="J55" s="15"/>
      <c r="K55" s="15"/>
      <c r="L55" s="15"/>
      <c r="M55" s="15">
        <v>12.3</v>
      </c>
      <c r="N55" s="15">
        <v>13</v>
      </c>
      <c r="O55" s="15">
        <v>20</v>
      </c>
      <c r="P55" s="15"/>
      <c r="Q55" s="15">
        <v>6.2E-2</v>
      </c>
      <c r="R55" s="15"/>
      <c r="S55" s="15"/>
      <c r="T55" s="15"/>
      <c r="U55" s="15">
        <v>0.15</v>
      </c>
      <c r="V55" s="15"/>
      <c r="W55" s="15">
        <v>0.3</v>
      </c>
      <c r="X55" s="15">
        <v>2E-3</v>
      </c>
      <c r="Y55" s="15">
        <v>7.5999999999999998E-2</v>
      </c>
      <c r="Z55" s="15"/>
      <c r="AA55" s="15"/>
      <c r="AB55" s="22">
        <f>0.5*2</f>
        <v>1</v>
      </c>
      <c r="AC55" s="22">
        <f>0.5*2</f>
        <v>1</v>
      </c>
      <c r="AD55" s="15"/>
      <c r="AE55" s="15"/>
      <c r="AF55" s="15"/>
      <c r="AG55" s="15"/>
      <c r="AH55" s="15">
        <v>2E-3</v>
      </c>
      <c r="AI55" s="15"/>
      <c r="AJ55" s="15"/>
      <c r="AK55" s="15"/>
      <c r="AL55" s="15"/>
      <c r="AM55" s="15"/>
      <c r="AN55" s="15"/>
      <c r="AO55" s="15"/>
      <c r="AP55" s="15"/>
      <c r="AQ55" s="15"/>
      <c r="AR55" s="15"/>
      <c r="AS55" s="15">
        <v>4</v>
      </c>
      <c r="AT55" s="15">
        <v>300</v>
      </c>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v>0.27</v>
      </c>
      <c r="BV55" s="15" t="s">
        <v>103</v>
      </c>
      <c r="BW55" s="21">
        <v>35</v>
      </c>
      <c r="BX55" s="15">
        <v>0</v>
      </c>
      <c r="BY55" s="15">
        <v>0</v>
      </c>
      <c r="BZ55" s="15" t="s">
        <v>82</v>
      </c>
    </row>
    <row r="56" spans="1:78" ht="15" customHeight="1" x14ac:dyDescent="0.2">
      <c r="A56" s="13">
        <v>41841</v>
      </c>
      <c r="B56" s="14"/>
      <c r="C56" s="14" t="s">
        <v>78</v>
      </c>
      <c r="D56" s="11"/>
      <c r="E56" s="13" t="s">
        <v>79</v>
      </c>
      <c r="F56" s="15">
        <v>3084</v>
      </c>
      <c r="G56" s="15">
        <v>8.4</v>
      </c>
      <c r="H56" s="15"/>
      <c r="I56" s="15"/>
      <c r="J56" s="15"/>
      <c r="K56" s="15"/>
      <c r="L56" s="15"/>
      <c r="M56" s="15">
        <v>36</v>
      </c>
      <c r="N56" s="15">
        <v>67</v>
      </c>
      <c r="O56" s="15">
        <v>71</v>
      </c>
      <c r="P56" s="15"/>
      <c r="Q56" s="15">
        <v>9.9000000000000005E-2</v>
      </c>
      <c r="R56" s="15"/>
      <c r="S56" s="15"/>
      <c r="T56" s="15"/>
      <c r="U56" s="15">
        <v>0.111</v>
      </c>
      <c r="V56" s="15"/>
      <c r="W56" s="15">
        <v>14.2</v>
      </c>
      <c r="X56" s="15">
        <v>0.19600000000000001</v>
      </c>
      <c r="Y56" s="15">
        <v>1.29</v>
      </c>
      <c r="Z56" s="15"/>
      <c r="AA56" s="15"/>
      <c r="AB56" s="15">
        <v>16</v>
      </c>
      <c r="AC56" s="15">
        <v>74</v>
      </c>
      <c r="AD56" s="15"/>
      <c r="AE56" s="15"/>
      <c r="AF56" s="15"/>
      <c r="AG56" s="15"/>
      <c r="AH56" s="15">
        <v>4.5999999999999999E-2</v>
      </c>
      <c r="AI56" s="27">
        <v>1.715818818688757E-3</v>
      </c>
      <c r="AJ56" s="15"/>
      <c r="AK56" s="15"/>
      <c r="AL56" s="15"/>
      <c r="AM56" s="15"/>
      <c r="AN56" s="15"/>
      <c r="AO56" s="15"/>
      <c r="AP56" s="27"/>
      <c r="AQ56" s="15"/>
      <c r="AR56" s="15"/>
      <c r="AS56" s="27"/>
      <c r="AT56" s="28">
        <v>18000</v>
      </c>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21"/>
      <c r="BX56" s="15"/>
      <c r="BY56" s="15"/>
      <c r="BZ56" s="15"/>
    </row>
    <row r="57" spans="1:78" ht="15" customHeight="1" x14ac:dyDescent="0.2">
      <c r="A57" s="13">
        <v>41842</v>
      </c>
      <c r="B57" s="14"/>
      <c r="C57" s="14" t="s">
        <v>78</v>
      </c>
      <c r="D57" s="11"/>
      <c r="E57" s="11" t="s">
        <v>80</v>
      </c>
      <c r="F57" s="11"/>
      <c r="G57" s="15">
        <v>4.9000000000000004</v>
      </c>
      <c r="H57" s="15">
        <v>4.7</v>
      </c>
      <c r="I57" s="15"/>
      <c r="J57" s="15"/>
      <c r="K57" s="15"/>
      <c r="L57" s="15"/>
      <c r="M57" s="15">
        <v>6</v>
      </c>
      <c r="N57" s="22">
        <v>1.5</v>
      </c>
      <c r="O57" s="15">
        <v>11</v>
      </c>
      <c r="P57" s="15"/>
      <c r="Q57" s="15">
        <v>1.4E-2</v>
      </c>
      <c r="R57" s="15"/>
      <c r="S57" s="15"/>
      <c r="T57" s="15"/>
      <c r="U57" s="15">
        <v>4.9000000000000002E-2</v>
      </c>
      <c r="V57" s="15"/>
      <c r="W57" s="15">
        <v>0.11</v>
      </c>
      <c r="X57" s="15">
        <v>2E-3</v>
      </c>
      <c r="Y57" s="15">
        <v>1.6E-2</v>
      </c>
      <c r="Z57" s="15"/>
      <c r="AA57" s="15"/>
      <c r="AB57" s="22">
        <f>0.5*2</f>
        <v>1</v>
      </c>
      <c r="AC57" s="22">
        <f>0.5*2</f>
        <v>1</v>
      </c>
      <c r="AD57" s="15"/>
      <c r="AE57" s="15"/>
      <c r="AF57" s="15"/>
      <c r="AG57" s="15"/>
      <c r="AH57" s="22">
        <f>0.5*0.002</f>
        <v>1E-3</v>
      </c>
      <c r="AI57" s="15"/>
      <c r="AJ57" s="15"/>
      <c r="AK57" s="15"/>
      <c r="AL57" s="15"/>
      <c r="AM57" s="15"/>
      <c r="AN57" s="15"/>
      <c r="AO57" s="15"/>
      <c r="AP57" s="15"/>
      <c r="AQ57" s="15"/>
      <c r="AR57" s="15"/>
      <c r="AS57" s="15">
        <v>3.6999999999999998E-2</v>
      </c>
      <c r="AT57" s="22">
        <f>0.5*1</f>
        <v>0.5</v>
      </c>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v>0.49</v>
      </c>
      <c r="BV57" s="15" t="s">
        <v>104</v>
      </c>
      <c r="BW57" s="21">
        <v>47.5</v>
      </c>
      <c r="BX57" s="15">
        <v>0</v>
      </c>
      <c r="BY57" s="15">
        <v>0</v>
      </c>
      <c r="BZ57" s="15" t="s">
        <v>82</v>
      </c>
    </row>
    <row r="58" spans="1:78" ht="15" customHeight="1" x14ac:dyDescent="0.2">
      <c r="A58" s="13">
        <v>41842</v>
      </c>
      <c r="B58" s="14"/>
      <c r="C58" s="14" t="s">
        <v>78</v>
      </c>
      <c r="D58" s="11"/>
      <c r="E58" s="11" t="s">
        <v>83</v>
      </c>
      <c r="F58" s="11"/>
      <c r="G58" s="15">
        <v>6.5</v>
      </c>
      <c r="H58" s="15">
        <v>4.7</v>
      </c>
      <c r="I58" s="15"/>
      <c r="J58" s="15"/>
      <c r="K58" s="15"/>
      <c r="L58" s="15"/>
      <c r="M58" s="15">
        <v>22</v>
      </c>
      <c r="N58" s="15">
        <v>14</v>
      </c>
      <c r="O58" s="15">
        <v>29</v>
      </c>
      <c r="P58" s="15"/>
      <c r="Q58" s="15">
        <v>2.5000000000000001E-2</v>
      </c>
      <c r="R58" s="15"/>
      <c r="S58" s="15"/>
      <c r="T58" s="15"/>
      <c r="U58" s="15">
        <v>6.5000000000000002E-2</v>
      </c>
      <c r="V58" s="15"/>
      <c r="W58" s="15">
        <v>0.38</v>
      </c>
      <c r="X58" s="15">
        <v>4.0000000000000001E-3</v>
      </c>
      <c r="Y58" s="15">
        <v>6.3E-2</v>
      </c>
      <c r="Z58" s="15"/>
      <c r="AA58" s="15"/>
      <c r="AB58" s="15">
        <v>10</v>
      </c>
      <c r="AC58" s="15">
        <v>12</v>
      </c>
      <c r="AD58" s="15"/>
      <c r="AE58" s="15"/>
      <c r="AF58" s="15"/>
      <c r="AG58" s="15"/>
      <c r="AH58" s="22">
        <f>0.5*0.002</f>
        <v>1E-3</v>
      </c>
      <c r="AI58" s="15"/>
      <c r="AJ58" s="15"/>
      <c r="AK58" s="15"/>
      <c r="AL58" s="15"/>
      <c r="AM58" s="15"/>
      <c r="AN58" s="15"/>
      <c r="AO58" s="15"/>
      <c r="AP58" s="15"/>
      <c r="AQ58" s="15"/>
      <c r="AR58" s="15"/>
      <c r="AS58" s="15">
        <v>2.6</v>
      </c>
      <c r="AT58" s="15">
        <v>600</v>
      </c>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v>0.24</v>
      </c>
      <c r="BV58" s="15" t="s">
        <v>105</v>
      </c>
      <c r="BW58" s="21">
        <v>32.5</v>
      </c>
      <c r="BX58" s="15">
        <v>0</v>
      </c>
      <c r="BY58" s="15">
        <v>0</v>
      </c>
      <c r="BZ58" s="15" t="s">
        <v>82</v>
      </c>
    </row>
    <row r="59" spans="1:78" ht="15" customHeight="1" x14ac:dyDescent="0.2">
      <c r="A59" s="13">
        <v>41868</v>
      </c>
      <c r="B59" s="14"/>
      <c r="C59" s="14" t="s">
        <v>78</v>
      </c>
      <c r="D59" s="11"/>
      <c r="E59" s="13" t="s">
        <v>79</v>
      </c>
      <c r="F59" s="15">
        <v>3340.94</v>
      </c>
      <c r="G59" s="15">
        <v>8.4</v>
      </c>
      <c r="H59" s="15"/>
      <c r="I59" s="15"/>
      <c r="J59" s="15"/>
      <c r="K59" s="15"/>
      <c r="L59" s="15"/>
      <c r="M59" s="15">
        <v>11.2</v>
      </c>
      <c r="N59" s="15">
        <v>86</v>
      </c>
      <c r="O59" s="15">
        <v>84</v>
      </c>
      <c r="P59" s="15"/>
      <c r="Q59" s="15">
        <v>3.5999999999999997E-2</v>
      </c>
      <c r="R59" s="15"/>
      <c r="S59" s="15"/>
      <c r="T59" s="15"/>
      <c r="U59" s="15">
        <v>0.04</v>
      </c>
      <c r="V59" s="15"/>
      <c r="W59" s="15">
        <v>12.6</v>
      </c>
      <c r="X59" s="15">
        <v>0.11700000000000001</v>
      </c>
      <c r="Y59" s="15">
        <v>1.2</v>
      </c>
      <c r="Z59" s="15"/>
      <c r="AA59" s="15"/>
      <c r="AB59" s="15">
        <v>13</v>
      </c>
      <c r="AC59" s="15">
        <v>54</v>
      </c>
      <c r="AD59" s="15"/>
      <c r="AE59" s="15"/>
      <c r="AF59" s="15"/>
      <c r="AG59" s="15"/>
      <c r="AH59" s="15">
        <v>6.2E-2</v>
      </c>
      <c r="AI59" s="27">
        <v>2.3126253643196287E-3</v>
      </c>
      <c r="AJ59" s="15"/>
      <c r="AK59" s="15"/>
      <c r="AL59" s="15"/>
      <c r="AM59" s="15"/>
      <c r="AN59" s="15"/>
      <c r="AO59" s="15"/>
      <c r="AP59" s="27"/>
      <c r="AQ59" s="15"/>
      <c r="AR59" s="15"/>
      <c r="AS59" s="27"/>
      <c r="AT59" s="28">
        <v>28000</v>
      </c>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21"/>
      <c r="BX59" s="15"/>
      <c r="BY59" s="15"/>
      <c r="BZ59" s="15"/>
    </row>
    <row r="60" spans="1:78" ht="15" customHeight="1" x14ac:dyDescent="0.2">
      <c r="A60" s="13">
        <v>41869</v>
      </c>
      <c r="B60" s="14"/>
      <c r="C60" s="14" t="s">
        <v>78</v>
      </c>
      <c r="D60" s="11"/>
      <c r="E60" s="11" t="s">
        <v>80</v>
      </c>
      <c r="F60" s="11"/>
      <c r="G60" s="15">
        <v>4.5999999999999996</v>
      </c>
      <c r="H60" s="15">
        <v>8.5</v>
      </c>
      <c r="I60" s="15"/>
      <c r="J60" s="15"/>
      <c r="K60" s="15"/>
      <c r="L60" s="15"/>
      <c r="M60" s="15">
        <v>4</v>
      </c>
      <c r="N60" s="22">
        <v>1.5</v>
      </c>
      <c r="O60" s="15">
        <v>8</v>
      </c>
      <c r="P60" s="15"/>
      <c r="Q60" s="15">
        <v>1.4E-2</v>
      </c>
      <c r="R60" s="15"/>
      <c r="S60" s="15"/>
      <c r="T60" s="15"/>
      <c r="U60" s="15">
        <v>4.3999999999999997E-2</v>
      </c>
      <c r="V60" s="15"/>
      <c r="W60" s="15">
        <v>5.5E-2</v>
      </c>
      <c r="X60" s="15">
        <v>2E-3</v>
      </c>
      <c r="Y60" s="15">
        <v>1.4E-2</v>
      </c>
      <c r="Z60" s="15"/>
      <c r="AA60" s="15"/>
      <c r="AB60" s="22">
        <f>0.5*2</f>
        <v>1</v>
      </c>
      <c r="AC60" s="22">
        <f>0.5*2</f>
        <v>1</v>
      </c>
      <c r="AD60" s="15"/>
      <c r="AE60" s="15"/>
      <c r="AF60" s="15"/>
      <c r="AG60" s="15"/>
      <c r="AH60" s="22">
        <f>0.5*0.002</f>
        <v>1E-3</v>
      </c>
      <c r="AI60" s="15"/>
      <c r="AJ60" s="15"/>
      <c r="AK60" s="15"/>
      <c r="AL60" s="15"/>
      <c r="AM60" s="15"/>
      <c r="AN60" s="15"/>
      <c r="AO60" s="15"/>
      <c r="AP60" s="15"/>
      <c r="AQ60" s="15"/>
      <c r="AR60" s="15"/>
      <c r="AS60" s="15">
        <v>0.54</v>
      </c>
      <c r="AT60" s="22">
        <f>0.5*1</f>
        <v>0.5</v>
      </c>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v>0.48</v>
      </c>
      <c r="BV60" s="15" t="s">
        <v>106</v>
      </c>
      <c r="BW60" s="21">
        <v>42.5</v>
      </c>
      <c r="BX60" s="15">
        <v>0</v>
      </c>
      <c r="BY60" s="15">
        <v>0</v>
      </c>
      <c r="BZ60" s="15" t="s">
        <v>82</v>
      </c>
    </row>
    <row r="61" spans="1:78" ht="15" customHeight="1" x14ac:dyDescent="0.2">
      <c r="A61" s="13">
        <v>41869</v>
      </c>
      <c r="B61" s="14"/>
      <c r="C61" s="14" t="s">
        <v>78</v>
      </c>
      <c r="D61" s="11"/>
      <c r="E61" s="11" t="s">
        <v>83</v>
      </c>
      <c r="F61" s="11"/>
      <c r="G61" s="15">
        <v>6</v>
      </c>
      <c r="H61" s="15">
        <v>8</v>
      </c>
      <c r="I61" s="15"/>
      <c r="J61" s="15"/>
      <c r="K61" s="15"/>
      <c r="L61" s="15"/>
      <c r="M61" s="15">
        <v>13.2</v>
      </c>
      <c r="N61" s="15">
        <v>10</v>
      </c>
      <c r="O61" s="15">
        <v>33</v>
      </c>
      <c r="P61" s="15"/>
      <c r="Q61" s="15">
        <v>2.5000000000000001E-2</v>
      </c>
      <c r="R61" s="15"/>
      <c r="S61" s="15"/>
      <c r="T61" s="15"/>
      <c r="U61" s="15">
        <v>6.4000000000000001E-2</v>
      </c>
      <c r="V61" s="15"/>
      <c r="W61" s="15">
        <v>0.24</v>
      </c>
      <c r="X61" s="15">
        <v>2E-3</v>
      </c>
      <c r="Y61" s="15">
        <v>2.9000000000000001E-2</v>
      </c>
      <c r="Z61" s="15"/>
      <c r="AA61" s="15"/>
      <c r="AB61" s="22">
        <f>0.5*2</f>
        <v>1</v>
      </c>
      <c r="AC61" s="22">
        <f>0.5*2</f>
        <v>1</v>
      </c>
      <c r="AD61" s="15"/>
      <c r="AE61" s="15"/>
      <c r="AF61" s="15"/>
      <c r="AG61" s="15"/>
      <c r="AH61" s="22">
        <f>0.5*0.002</f>
        <v>1E-3</v>
      </c>
      <c r="AI61" s="15"/>
      <c r="AJ61" s="15"/>
      <c r="AK61" s="15"/>
      <c r="AL61" s="15"/>
      <c r="AM61" s="15"/>
      <c r="AN61" s="15"/>
      <c r="AO61" s="15"/>
      <c r="AP61" s="15"/>
      <c r="AQ61" s="15"/>
      <c r="AR61" s="15"/>
      <c r="AS61" s="15">
        <v>2.5</v>
      </c>
      <c r="AT61" s="15">
        <v>17</v>
      </c>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v>0.2</v>
      </c>
      <c r="BV61" s="15" t="s">
        <v>107</v>
      </c>
      <c r="BW61" s="21">
        <v>37.5</v>
      </c>
      <c r="BX61" s="15">
        <v>0</v>
      </c>
      <c r="BY61" s="15">
        <v>0</v>
      </c>
      <c r="BZ61" s="15" t="s">
        <v>108</v>
      </c>
    </row>
    <row r="62" spans="1:78" ht="15" customHeight="1" x14ac:dyDescent="0.2">
      <c r="A62" s="13">
        <v>41891</v>
      </c>
      <c r="B62" s="14"/>
      <c r="C62" s="14" t="s">
        <v>78</v>
      </c>
      <c r="D62" s="11"/>
      <c r="E62" s="13" t="s">
        <v>79</v>
      </c>
      <c r="F62" s="15">
        <v>3501</v>
      </c>
      <c r="G62" s="15">
        <v>8.5</v>
      </c>
      <c r="H62" s="15"/>
      <c r="I62" s="15"/>
      <c r="J62" s="15"/>
      <c r="K62" s="15"/>
      <c r="L62" s="15"/>
      <c r="M62" s="15">
        <v>17.5</v>
      </c>
      <c r="N62" s="15">
        <v>61</v>
      </c>
      <c r="O62" s="15">
        <v>62</v>
      </c>
      <c r="P62" s="15"/>
      <c r="Q62" s="15">
        <v>1.8</v>
      </c>
      <c r="R62" s="15"/>
      <c r="S62" s="15"/>
      <c r="T62" s="15"/>
      <c r="U62" s="15">
        <v>1.8</v>
      </c>
      <c r="V62" s="15"/>
      <c r="W62" s="15">
        <v>14.4</v>
      </c>
      <c r="X62" s="15">
        <v>0.77</v>
      </c>
      <c r="Y62" s="15">
        <v>1.36</v>
      </c>
      <c r="Z62" s="15"/>
      <c r="AA62" s="15"/>
      <c r="AB62" s="15">
        <v>6</v>
      </c>
      <c r="AC62" s="15">
        <v>27</v>
      </c>
      <c r="AD62" s="15"/>
      <c r="AE62" s="15"/>
      <c r="AF62" s="15"/>
      <c r="AG62" s="15"/>
      <c r="AH62" s="15">
        <v>0.04</v>
      </c>
      <c r="AI62" s="27">
        <v>1.1943130657216772E-3</v>
      </c>
      <c r="AJ62" s="15"/>
      <c r="AK62" s="15"/>
      <c r="AL62" s="15"/>
      <c r="AM62" s="15"/>
      <c r="AN62" s="15"/>
      <c r="AO62" s="15"/>
      <c r="AP62" s="27"/>
      <c r="AQ62" s="15"/>
      <c r="AR62" s="15"/>
      <c r="AS62" s="27"/>
      <c r="AT62" s="28">
        <v>5000</v>
      </c>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21"/>
      <c r="BX62" s="15"/>
      <c r="BY62" s="15"/>
      <c r="BZ62" s="15"/>
    </row>
    <row r="63" spans="1:78" s="96" customFormat="1" ht="15" customHeight="1" x14ac:dyDescent="0.2">
      <c r="A63" s="93">
        <v>41892</v>
      </c>
      <c r="B63" s="94"/>
      <c r="C63" s="94" t="s">
        <v>78</v>
      </c>
      <c r="D63" s="95"/>
      <c r="E63" s="95" t="s">
        <v>80</v>
      </c>
      <c r="F63" s="95"/>
      <c r="G63" s="96">
        <v>7</v>
      </c>
      <c r="H63" s="96">
        <v>13</v>
      </c>
      <c r="M63" s="96">
        <v>7.4</v>
      </c>
      <c r="N63" s="96">
        <v>6</v>
      </c>
      <c r="O63" s="96">
        <v>14</v>
      </c>
      <c r="Q63" s="96">
        <v>5.0000000000000001E-3</v>
      </c>
      <c r="U63" s="96">
        <v>4.7E-2</v>
      </c>
      <c r="W63" s="96">
        <v>5.5E-2</v>
      </c>
      <c r="X63" s="96">
        <v>1E-3</v>
      </c>
      <c r="Y63" s="96">
        <v>8.0000000000000002E-3</v>
      </c>
      <c r="AB63" s="98">
        <f>0.5*2</f>
        <v>1</v>
      </c>
      <c r="AC63" s="98">
        <f>0.5*2</f>
        <v>1</v>
      </c>
      <c r="AH63" s="98">
        <f>0.5*0.002</f>
        <v>1E-3</v>
      </c>
      <c r="AS63" s="96">
        <v>0.11</v>
      </c>
      <c r="AT63" s="96">
        <v>0.5</v>
      </c>
      <c r="BU63" s="96">
        <v>0.45</v>
      </c>
      <c r="BV63" s="96" t="s">
        <v>89</v>
      </c>
      <c r="BW63" s="102">
        <v>55</v>
      </c>
      <c r="BX63" s="96">
        <v>0</v>
      </c>
      <c r="BY63" s="96">
        <v>0</v>
      </c>
      <c r="BZ63" s="96" t="s">
        <v>82</v>
      </c>
    </row>
    <row r="64" spans="1:78" ht="15" customHeight="1" x14ac:dyDescent="0.2">
      <c r="A64" s="13">
        <v>41892</v>
      </c>
      <c r="B64" s="14"/>
      <c r="C64" s="14" t="s">
        <v>78</v>
      </c>
      <c r="D64" s="11"/>
      <c r="E64" s="11" t="s">
        <v>83</v>
      </c>
      <c r="F64" s="11"/>
      <c r="G64" s="15">
        <v>7.5</v>
      </c>
      <c r="H64" s="15">
        <v>7.9</v>
      </c>
      <c r="I64" s="15"/>
      <c r="J64" s="15"/>
      <c r="K64" s="15"/>
      <c r="L64" s="15"/>
      <c r="M64" s="15">
        <v>8.3000000000000007</v>
      </c>
      <c r="N64" s="15">
        <v>7</v>
      </c>
      <c r="O64" s="15">
        <v>15</v>
      </c>
      <c r="P64" s="15"/>
      <c r="Q64" s="15">
        <v>5.5E-2</v>
      </c>
      <c r="R64" s="15"/>
      <c r="S64" s="15"/>
      <c r="T64" s="15"/>
      <c r="U64" s="15">
        <v>0.09</v>
      </c>
      <c r="V64" s="15"/>
      <c r="W64" s="15">
        <v>0.35</v>
      </c>
      <c r="X64" s="15">
        <v>3.0000000000000001E-3</v>
      </c>
      <c r="Y64" s="15">
        <v>3.5999999999999997E-2</v>
      </c>
      <c r="Z64" s="15"/>
      <c r="AA64" s="15"/>
      <c r="AB64" s="22">
        <f>0.5*2</f>
        <v>1</v>
      </c>
      <c r="AC64" s="22">
        <f>0.5*2</f>
        <v>1</v>
      </c>
      <c r="AD64" s="15"/>
      <c r="AE64" s="15"/>
      <c r="AF64" s="15"/>
      <c r="AG64" s="15"/>
      <c r="AH64" s="15">
        <v>3.0000000000000001E-3</v>
      </c>
      <c r="AI64" s="15"/>
      <c r="AJ64" s="15"/>
      <c r="AK64" s="15"/>
      <c r="AL64" s="15"/>
      <c r="AM64" s="15"/>
      <c r="AN64" s="15"/>
      <c r="AO64" s="15"/>
      <c r="AP64" s="15"/>
      <c r="AQ64" s="15"/>
      <c r="AR64" s="15"/>
      <c r="AS64" s="15">
        <v>1.92</v>
      </c>
      <c r="AT64" s="15">
        <v>60</v>
      </c>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v>0.3</v>
      </c>
      <c r="BV64" s="15" t="s">
        <v>106</v>
      </c>
      <c r="BW64" s="21">
        <v>42.5</v>
      </c>
      <c r="BX64" s="15">
        <v>0</v>
      </c>
      <c r="BY64" s="15">
        <v>0</v>
      </c>
      <c r="BZ64" s="15" t="s">
        <v>82</v>
      </c>
    </row>
    <row r="65" spans="1:78" ht="15" customHeight="1" x14ac:dyDescent="0.2">
      <c r="A65" s="13">
        <v>41927</v>
      </c>
      <c r="B65" s="14"/>
      <c r="C65" s="14" t="s">
        <v>78</v>
      </c>
      <c r="D65" s="11"/>
      <c r="E65" s="13" t="s">
        <v>79</v>
      </c>
      <c r="F65" s="15">
        <v>4621</v>
      </c>
      <c r="G65" s="15">
        <v>8.3000000000000007</v>
      </c>
      <c r="H65" s="15"/>
      <c r="I65" s="15"/>
      <c r="J65" s="15"/>
      <c r="K65" s="15"/>
      <c r="L65" s="15"/>
      <c r="M65" s="15">
        <v>14.6</v>
      </c>
      <c r="N65" s="15">
        <v>33</v>
      </c>
      <c r="O65" s="15">
        <v>43</v>
      </c>
      <c r="P65" s="15"/>
      <c r="Q65" s="15">
        <v>5.6000000000000001E-2</v>
      </c>
      <c r="R65" s="15"/>
      <c r="S65" s="15"/>
      <c r="T65" s="15"/>
      <c r="U65" s="15">
        <v>0.06</v>
      </c>
      <c r="V65" s="15"/>
      <c r="W65" s="15">
        <v>10.1</v>
      </c>
      <c r="X65" s="15">
        <v>0.16200000000000001</v>
      </c>
      <c r="Y65" s="15">
        <v>0.78</v>
      </c>
      <c r="Z65" s="15"/>
      <c r="AA65" s="15"/>
      <c r="AB65" s="15">
        <v>10</v>
      </c>
      <c r="AC65" s="15">
        <v>32</v>
      </c>
      <c r="AD65" s="15"/>
      <c r="AE65" s="15"/>
      <c r="AF65" s="15"/>
      <c r="AG65" s="15"/>
      <c r="AH65" s="15">
        <v>4.4999999999999998E-2</v>
      </c>
      <c r="AI65" s="27">
        <v>2.0929160470272048E-3</v>
      </c>
      <c r="AJ65" s="15"/>
      <c r="AK65" s="15"/>
      <c r="AL65" s="15"/>
      <c r="AM65" s="15"/>
      <c r="AN65" s="15"/>
      <c r="AO65" s="15"/>
      <c r="AP65" s="27"/>
      <c r="AQ65" s="15"/>
      <c r="AR65" s="15"/>
      <c r="AS65" s="27"/>
      <c r="AT65" s="28">
        <v>20000</v>
      </c>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21"/>
      <c r="BX65" s="15"/>
      <c r="BY65" s="15"/>
      <c r="BZ65" s="15"/>
    </row>
    <row r="66" spans="1:78" s="96" customFormat="1" ht="15" customHeight="1" x14ac:dyDescent="0.2">
      <c r="A66" s="93">
        <v>41928</v>
      </c>
      <c r="B66" s="94"/>
      <c r="C66" s="94" t="s">
        <v>78</v>
      </c>
      <c r="D66" s="95"/>
      <c r="E66" s="95" t="s">
        <v>80</v>
      </c>
      <c r="F66" s="95"/>
      <c r="G66" s="96">
        <v>6.8</v>
      </c>
      <c r="H66" s="96">
        <v>14</v>
      </c>
      <c r="M66" s="96">
        <v>8.8000000000000007</v>
      </c>
      <c r="N66" s="96">
        <v>4</v>
      </c>
      <c r="O66" s="96">
        <v>14</v>
      </c>
      <c r="Q66" s="96">
        <v>5.0000000000000001E-3</v>
      </c>
      <c r="U66" s="96">
        <v>0.04</v>
      </c>
      <c r="W66" s="96">
        <v>5.5E-2</v>
      </c>
      <c r="X66" s="96">
        <v>2E-3</v>
      </c>
      <c r="Y66" s="96">
        <v>1.6E-2</v>
      </c>
      <c r="AB66" s="98">
        <f>0.5*2</f>
        <v>1</v>
      </c>
      <c r="AC66" s="98">
        <f>0.5*2</f>
        <v>1</v>
      </c>
      <c r="AH66" s="98">
        <f>0.5*0.002</f>
        <v>1E-3</v>
      </c>
      <c r="AS66" s="96">
        <v>0.15</v>
      </c>
      <c r="AT66" s="98">
        <f>0.5*1</f>
        <v>0.5</v>
      </c>
      <c r="BU66" s="96">
        <v>0.34</v>
      </c>
      <c r="BV66" s="96" t="s">
        <v>84</v>
      </c>
      <c r="BW66" s="102">
        <v>40</v>
      </c>
      <c r="BX66" s="96">
        <v>0</v>
      </c>
      <c r="BY66" s="96">
        <v>0</v>
      </c>
      <c r="BZ66" s="96" t="s">
        <v>82</v>
      </c>
    </row>
    <row r="67" spans="1:78" ht="15" customHeight="1" x14ac:dyDescent="0.2">
      <c r="A67" s="13">
        <v>41928</v>
      </c>
      <c r="B67" s="14"/>
      <c r="C67" s="14" t="s">
        <v>78</v>
      </c>
      <c r="D67" s="11"/>
      <c r="E67" s="11" t="s">
        <v>83</v>
      </c>
      <c r="F67" s="11"/>
      <c r="G67" s="15">
        <v>7.6</v>
      </c>
      <c r="H67" s="15">
        <v>14.2</v>
      </c>
      <c r="I67" s="15"/>
      <c r="J67" s="15"/>
      <c r="K67" s="15"/>
      <c r="L67" s="15"/>
      <c r="M67" s="15">
        <v>12.8</v>
      </c>
      <c r="N67" s="15">
        <v>5</v>
      </c>
      <c r="O67" s="15">
        <v>17</v>
      </c>
      <c r="P67" s="15"/>
      <c r="Q67" s="15">
        <v>5.0000000000000001E-3</v>
      </c>
      <c r="R67" s="15"/>
      <c r="S67" s="15"/>
      <c r="T67" s="15"/>
      <c r="U67" s="15">
        <v>3.6999999999999998E-2</v>
      </c>
      <c r="V67" s="15"/>
      <c r="W67" s="15">
        <v>0.35</v>
      </c>
      <c r="X67" s="15">
        <v>2E-3</v>
      </c>
      <c r="Y67" s="15">
        <v>0.04</v>
      </c>
      <c r="Z67" s="15"/>
      <c r="AA67" s="15"/>
      <c r="AB67" s="22">
        <f>0.5*2</f>
        <v>1</v>
      </c>
      <c r="AC67" s="15">
        <v>3</v>
      </c>
      <c r="AD67" s="15"/>
      <c r="AE67" s="15"/>
      <c r="AF67" s="15"/>
      <c r="AG67" s="15"/>
      <c r="AH67" s="15">
        <v>2E-3</v>
      </c>
      <c r="AI67" s="15"/>
      <c r="AJ67" s="15"/>
      <c r="AK67" s="15"/>
      <c r="AL67" s="15"/>
      <c r="AM67" s="15"/>
      <c r="AN67" s="15"/>
      <c r="AO67" s="15"/>
      <c r="AP67" s="15"/>
      <c r="AQ67" s="15"/>
      <c r="AR67" s="15"/>
      <c r="AS67" s="15">
        <v>2.5</v>
      </c>
      <c r="AT67" s="15">
        <v>3000</v>
      </c>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v>0.3</v>
      </c>
      <c r="BV67" s="15" t="s">
        <v>107</v>
      </c>
      <c r="BW67" s="21">
        <v>37.5</v>
      </c>
      <c r="BX67" s="15">
        <v>0</v>
      </c>
      <c r="BY67" s="15">
        <v>0</v>
      </c>
      <c r="BZ67" s="15" t="s">
        <v>82</v>
      </c>
    </row>
    <row r="68" spans="1:78" ht="15" customHeight="1" x14ac:dyDescent="0.2">
      <c r="A68" s="13">
        <v>41959</v>
      </c>
      <c r="B68" s="14"/>
      <c r="C68" s="14" t="s">
        <v>78</v>
      </c>
      <c r="D68" s="11"/>
      <c r="E68" s="13" t="s">
        <v>79</v>
      </c>
      <c r="F68" s="15">
        <v>3822</v>
      </c>
      <c r="G68" s="15">
        <v>8.5</v>
      </c>
      <c r="H68" s="15"/>
      <c r="I68" s="15"/>
      <c r="J68" s="15"/>
      <c r="K68" s="15"/>
      <c r="L68" s="15"/>
      <c r="M68" s="15">
        <v>16.899999999999999</v>
      </c>
      <c r="N68" s="15">
        <v>47</v>
      </c>
      <c r="O68" s="15">
        <v>48</v>
      </c>
      <c r="P68" s="15"/>
      <c r="Q68" s="15">
        <v>9.4E-2</v>
      </c>
      <c r="R68" s="15"/>
      <c r="S68" s="15"/>
      <c r="T68" s="15"/>
      <c r="U68" s="15">
        <v>0.10100000000000001</v>
      </c>
      <c r="V68" s="15"/>
      <c r="W68" s="15">
        <v>9</v>
      </c>
      <c r="X68" s="15">
        <v>1.4E-2</v>
      </c>
      <c r="Y68" s="15">
        <v>0.65</v>
      </c>
      <c r="Z68" s="15"/>
      <c r="AA68" s="15"/>
      <c r="AB68" s="15">
        <v>5</v>
      </c>
      <c r="AC68" s="15">
        <v>23</v>
      </c>
      <c r="AD68" s="15"/>
      <c r="AE68" s="15"/>
      <c r="AF68" s="15"/>
      <c r="AG68" s="15"/>
      <c r="AH68" s="15">
        <v>4.3999999999999997E-2</v>
      </c>
      <c r="AI68" s="27">
        <v>1.313744372293845E-3</v>
      </c>
      <c r="AJ68" s="15"/>
      <c r="AK68" s="15"/>
      <c r="AL68" s="15"/>
      <c r="AM68" s="15"/>
      <c r="AN68" s="15"/>
      <c r="AO68" s="15"/>
      <c r="AP68" s="27"/>
      <c r="AQ68" s="15"/>
      <c r="AR68" s="15"/>
      <c r="AS68" s="27"/>
      <c r="AT68" s="28">
        <v>13000</v>
      </c>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21"/>
      <c r="BX68" s="15"/>
      <c r="BY68" s="15"/>
      <c r="BZ68" s="15"/>
    </row>
    <row r="69" spans="1:78" ht="15" customHeight="1" x14ac:dyDescent="0.2">
      <c r="A69" s="13">
        <v>41961</v>
      </c>
      <c r="B69" s="14"/>
      <c r="C69" s="14" t="s">
        <v>78</v>
      </c>
      <c r="D69" s="11"/>
      <c r="E69" s="11" t="s">
        <v>80</v>
      </c>
      <c r="F69" s="11"/>
      <c r="G69" s="15">
        <v>2.6</v>
      </c>
      <c r="H69" s="15">
        <v>13</v>
      </c>
      <c r="I69" s="15"/>
      <c r="J69" s="15"/>
      <c r="K69" s="15"/>
      <c r="L69" s="15"/>
      <c r="M69" s="15">
        <v>37</v>
      </c>
      <c r="N69" s="22">
        <v>1.5</v>
      </c>
      <c r="O69" s="15">
        <v>68</v>
      </c>
      <c r="P69" s="15"/>
      <c r="Q69" s="15">
        <v>9.8000000000000004E-2</v>
      </c>
      <c r="R69" s="15"/>
      <c r="S69" s="15"/>
      <c r="T69" s="15"/>
      <c r="U69" s="15">
        <v>0.13</v>
      </c>
      <c r="V69" s="15"/>
      <c r="W69" s="15">
        <v>0.25</v>
      </c>
      <c r="X69" s="15">
        <v>0.1</v>
      </c>
      <c r="Y69" s="15">
        <v>0.126</v>
      </c>
      <c r="Z69" s="15"/>
      <c r="AA69" s="15"/>
      <c r="AB69" s="15">
        <v>2</v>
      </c>
      <c r="AC69" s="22">
        <f>0.5*2</f>
        <v>1</v>
      </c>
      <c r="AD69" s="15"/>
      <c r="AE69" s="15"/>
      <c r="AF69" s="15"/>
      <c r="AG69" s="15"/>
      <c r="AH69" s="15">
        <v>8.9999999999999993E-3</v>
      </c>
      <c r="AI69" s="15"/>
      <c r="AJ69" s="15"/>
      <c r="AK69" s="15"/>
      <c r="AL69" s="15"/>
      <c r="AM69" s="15"/>
      <c r="AN69" s="15"/>
      <c r="AO69" s="15"/>
      <c r="AP69" s="15"/>
      <c r="AQ69" s="15"/>
      <c r="AR69" s="15"/>
      <c r="AS69" s="15">
        <v>1.6</v>
      </c>
      <c r="AT69" s="22">
        <f>0.5*1</f>
        <v>0.5</v>
      </c>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v>0.16</v>
      </c>
      <c r="BV69" s="15" t="s">
        <v>87</v>
      </c>
      <c r="BW69" s="21">
        <v>27.5</v>
      </c>
      <c r="BX69" s="15">
        <v>0</v>
      </c>
      <c r="BY69" s="15">
        <v>0</v>
      </c>
      <c r="BZ69" s="15" t="s">
        <v>97</v>
      </c>
    </row>
    <row r="70" spans="1:78" ht="15" customHeight="1" x14ac:dyDescent="0.2">
      <c r="A70" s="13">
        <v>41961</v>
      </c>
      <c r="B70" s="14"/>
      <c r="C70" s="14" t="s">
        <v>78</v>
      </c>
      <c r="D70" s="11"/>
      <c r="E70" s="11" t="s">
        <v>83</v>
      </c>
      <c r="F70" s="11"/>
      <c r="G70" s="15">
        <v>2.7</v>
      </c>
      <c r="H70" s="15">
        <v>13</v>
      </c>
      <c r="I70" s="15"/>
      <c r="J70" s="15"/>
      <c r="K70" s="15"/>
      <c r="L70" s="15"/>
      <c r="M70" s="15">
        <v>35</v>
      </c>
      <c r="N70" s="15">
        <v>5</v>
      </c>
      <c r="O70" s="15">
        <v>74</v>
      </c>
      <c r="P70" s="15"/>
      <c r="Q70" s="15">
        <v>8.7999999999999995E-2</v>
      </c>
      <c r="R70" s="15"/>
      <c r="S70" s="15"/>
      <c r="T70" s="15"/>
      <c r="U70" s="15">
        <v>0.13</v>
      </c>
      <c r="V70" s="15"/>
      <c r="W70" s="15">
        <v>0.42</v>
      </c>
      <c r="X70" s="15">
        <v>8.2000000000000003E-2</v>
      </c>
      <c r="Y70" s="15">
        <v>0.125</v>
      </c>
      <c r="Z70" s="15"/>
      <c r="AA70" s="15"/>
      <c r="AB70" s="22">
        <f>0.5*2</f>
        <v>1</v>
      </c>
      <c r="AC70" s="22">
        <f>0.5*2</f>
        <v>1</v>
      </c>
      <c r="AD70" s="15"/>
      <c r="AE70" s="15"/>
      <c r="AF70" s="15"/>
      <c r="AG70" s="15"/>
      <c r="AH70" s="15">
        <v>1.7999999999999999E-2</v>
      </c>
      <c r="AI70" s="15"/>
      <c r="AJ70" s="15"/>
      <c r="AK70" s="15"/>
      <c r="AL70" s="15"/>
      <c r="AM70" s="15"/>
      <c r="AN70" s="15"/>
      <c r="AO70" s="15"/>
      <c r="AP70" s="15"/>
      <c r="AQ70" s="15"/>
      <c r="AR70" s="15"/>
      <c r="AS70" s="15">
        <v>5.5</v>
      </c>
      <c r="AT70" s="22">
        <f>0.5*1</f>
        <v>0.5</v>
      </c>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v>0.15</v>
      </c>
      <c r="BV70" s="15" t="s">
        <v>85</v>
      </c>
      <c r="BW70" s="21">
        <v>25</v>
      </c>
      <c r="BX70" s="15">
        <v>0</v>
      </c>
      <c r="BY70" s="15">
        <v>0</v>
      </c>
      <c r="BZ70" s="15" t="s">
        <v>96</v>
      </c>
    </row>
    <row r="71" spans="1:78" ht="15" customHeight="1" x14ac:dyDescent="0.2">
      <c r="A71" s="13">
        <v>41974</v>
      </c>
      <c r="B71" s="14"/>
      <c r="C71" s="14" t="s">
        <v>78</v>
      </c>
      <c r="D71" s="11"/>
      <c r="E71" s="13" t="s">
        <v>79</v>
      </c>
      <c r="F71" s="15">
        <v>4419</v>
      </c>
      <c r="G71" s="15">
        <v>8.4</v>
      </c>
      <c r="H71" s="15"/>
      <c r="I71" s="15"/>
      <c r="J71" s="15"/>
      <c r="K71" s="15"/>
      <c r="L71" s="15"/>
      <c r="M71" s="15">
        <v>22</v>
      </c>
      <c r="N71" s="15">
        <v>46</v>
      </c>
      <c r="O71" s="15">
        <v>48</v>
      </c>
      <c r="P71" s="15"/>
      <c r="Q71" s="15">
        <v>6.8000000000000005E-2</v>
      </c>
      <c r="R71" s="15"/>
      <c r="S71" s="15"/>
      <c r="T71" s="15"/>
      <c r="U71" s="15">
        <v>8.1000000000000003E-2</v>
      </c>
      <c r="V71" s="15"/>
      <c r="W71" s="15">
        <v>9.9</v>
      </c>
      <c r="X71" s="15">
        <v>1.4999999999999999E-2</v>
      </c>
      <c r="Y71" s="15">
        <v>0.56000000000000005</v>
      </c>
      <c r="Z71" s="15"/>
      <c r="AA71" s="15"/>
      <c r="AB71" s="15">
        <v>8</v>
      </c>
      <c r="AC71" s="15">
        <v>37</v>
      </c>
      <c r="AD71" s="15"/>
      <c r="AE71" s="15"/>
      <c r="AF71" s="15"/>
      <c r="AG71" s="15"/>
      <c r="AH71" s="15">
        <v>3.5999999999999997E-2</v>
      </c>
      <c r="AI71" s="27">
        <v>1.3428147276694619E-3</v>
      </c>
      <c r="AJ71" s="15"/>
      <c r="AK71" s="15"/>
      <c r="AL71" s="15"/>
      <c r="AM71" s="15"/>
      <c r="AN71" s="15"/>
      <c r="AO71" s="15"/>
      <c r="AP71" s="27"/>
      <c r="AQ71" s="15"/>
      <c r="AR71" s="15"/>
      <c r="AS71" s="27"/>
      <c r="AT71" s="28">
        <v>62000</v>
      </c>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21"/>
      <c r="BX71" s="15"/>
      <c r="BY71" s="15"/>
      <c r="BZ71" s="15"/>
    </row>
    <row r="72" spans="1:78" ht="15" customHeight="1" x14ac:dyDescent="0.2">
      <c r="A72" s="13">
        <v>41975</v>
      </c>
      <c r="B72" s="14"/>
      <c r="C72" s="14" t="s">
        <v>78</v>
      </c>
      <c r="D72" s="11"/>
      <c r="E72" s="11" t="s">
        <v>80</v>
      </c>
      <c r="F72" s="11"/>
      <c r="G72" s="15">
        <v>2.7</v>
      </c>
      <c r="H72" s="15">
        <v>12</v>
      </c>
      <c r="I72" s="15"/>
      <c r="J72" s="15"/>
      <c r="K72" s="15"/>
      <c r="L72" s="15"/>
      <c r="M72" s="15">
        <v>3.5</v>
      </c>
      <c r="N72" s="22">
        <v>1.5</v>
      </c>
      <c r="O72" s="15">
        <v>4</v>
      </c>
      <c r="P72" s="15"/>
      <c r="Q72" s="15">
        <v>6.0999999999999999E-2</v>
      </c>
      <c r="R72" s="15"/>
      <c r="S72" s="15"/>
      <c r="T72" s="15"/>
      <c r="U72" s="15">
        <v>0.08</v>
      </c>
      <c r="V72" s="15"/>
      <c r="W72" s="15">
        <v>5.5E-2</v>
      </c>
      <c r="X72" s="15">
        <v>9.0999999999999998E-2</v>
      </c>
      <c r="Y72" s="15">
        <v>9.6000000000000002E-2</v>
      </c>
      <c r="Z72" s="15"/>
      <c r="AA72" s="15"/>
      <c r="AB72" s="22">
        <f>0.5*2</f>
        <v>1</v>
      </c>
      <c r="AC72" s="22">
        <f>0.5*2</f>
        <v>1</v>
      </c>
      <c r="AD72" s="15"/>
      <c r="AE72" s="15"/>
      <c r="AF72" s="15"/>
      <c r="AG72" s="15"/>
      <c r="AH72" s="22">
        <f>0.5*0.002</f>
        <v>1E-3</v>
      </c>
      <c r="AI72" s="15"/>
      <c r="AJ72" s="15"/>
      <c r="AK72" s="15"/>
      <c r="AL72" s="15"/>
      <c r="AM72" s="15"/>
      <c r="AN72" s="15"/>
      <c r="AO72" s="15"/>
      <c r="AP72" s="15"/>
      <c r="AQ72" s="15"/>
      <c r="AR72" s="15"/>
      <c r="AS72" s="15">
        <v>3.1</v>
      </c>
      <c r="AT72" s="22">
        <f>0.5*1</f>
        <v>0.5</v>
      </c>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v>0.54</v>
      </c>
      <c r="BV72" s="15" t="s">
        <v>84</v>
      </c>
      <c r="BW72" s="21">
        <v>40</v>
      </c>
      <c r="BX72" s="15">
        <v>0</v>
      </c>
      <c r="BY72" s="15">
        <v>0</v>
      </c>
      <c r="BZ72" s="15" t="s">
        <v>109</v>
      </c>
    </row>
    <row r="73" spans="1:78" ht="15" customHeight="1" x14ac:dyDescent="0.2">
      <c r="A73" s="13">
        <v>41975</v>
      </c>
      <c r="B73" s="14"/>
      <c r="C73" s="14" t="s">
        <v>78</v>
      </c>
      <c r="D73" s="11"/>
      <c r="E73" s="11" t="s">
        <v>83</v>
      </c>
      <c r="F73" s="11"/>
      <c r="G73" s="15">
        <v>2.9</v>
      </c>
      <c r="H73" s="15">
        <v>11</v>
      </c>
      <c r="I73" s="15"/>
      <c r="J73" s="15"/>
      <c r="K73" s="15"/>
      <c r="L73" s="15"/>
      <c r="M73" s="15">
        <v>7</v>
      </c>
      <c r="N73" s="15">
        <v>4</v>
      </c>
      <c r="O73" s="15">
        <v>13</v>
      </c>
      <c r="P73" s="15"/>
      <c r="Q73" s="15">
        <v>7.0999999999999994E-2</v>
      </c>
      <c r="R73" s="15"/>
      <c r="S73" s="15"/>
      <c r="T73" s="15"/>
      <c r="U73" s="15">
        <v>0.09</v>
      </c>
      <c r="V73" s="15"/>
      <c r="W73" s="15">
        <v>0.4</v>
      </c>
      <c r="X73" s="15">
        <v>6.3E-2</v>
      </c>
      <c r="Y73" s="15">
        <v>0.112</v>
      </c>
      <c r="Z73" s="15"/>
      <c r="AA73" s="15"/>
      <c r="AB73" s="22">
        <f>0.5*2</f>
        <v>1</v>
      </c>
      <c r="AC73" s="22">
        <f>0.5*2</f>
        <v>1</v>
      </c>
      <c r="AD73" s="15"/>
      <c r="AE73" s="15"/>
      <c r="AF73" s="15"/>
      <c r="AG73" s="15"/>
      <c r="AH73" s="15">
        <v>5.0000000000000001E-3</v>
      </c>
      <c r="AI73" s="15"/>
      <c r="AJ73" s="15"/>
      <c r="AK73" s="15"/>
      <c r="AL73" s="15"/>
      <c r="AM73" s="15"/>
      <c r="AN73" s="15"/>
      <c r="AO73" s="15"/>
      <c r="AP73" s="15"/>
      <c r="AQ73" s="15"/>
      <c r="AR73" s="15"/>
      <c r="AS73" s="15">
        <v>6.5</v>
      </c>
      <c r="AT73" s="22">
        <f>0.5*1</f>
        <v>0.5</v>
      </c>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v>0.34</v>
      </c>
      <c r="BV73" s="15" t="s">
        <v>103</v>
      </c>
      <c r="BW73" s="21">
        <v>35</v>
      </c>
      <c r="BX73" s="15">
        <v>0</v>
      </c>
      <c r="BY73" s="15">
        <v>0</v>
      </c>
      <c r="BZ73" s="15" t="s">
        <v>96</v>
      </c>
    </row>
    <row r="74" spans="1:78" ht="15" customHeight="1" x14ac:dyDescent="0.2">
      <c r="A74" s="13">
        <v>42024</v>
      </c>
      <c r="B74" s="14"/>
      <c r="C74" s="14" t="s">
        <v>78</v>
      </c>
      <c r="D74" s="11"/>
      <c r="E74" s="13" t="s">
        <v>79</v>
      </c>
      <c r="F74" s="15">
        <v>3322</v>
      </c>
      <c r="G74" s="15">
        <v>8.4</v>
      </c>
      <c r="H74" s="15"/>
      <c r="I74" s="15"/>
      <c r="J74" s="15"/>
      <c r="K74" s="15"/>
      <c r="L74" s="15"/>
      <c r="M74" s="15">
        <v>24</v>
      </c>
      <c r="N74" s="15">
        <v>81</v>
      </c>
      <c r="O74" s="15">
        <v>89</v>
      </c>
      <c r="P74" s="15"/>
      <c r="Q74" s="15">
        <v>1.2</v>
      </c>
      <c r="R74" s="15"/>
      <c r="S74" s="15"/>
      <c r="T74" s="15"/>
      <c r="U74" s="15">
        <v>1.2</v>
      </c>
      <c r="V74" s="15"/>
      <c r="W74" s="15">
        <v>17</v>
      </c>
      <c r="X74" s="15">
        <v>0.41</v>
      </c>
      <c r="Y74" s="15">
        <v>1.2</v>
      </c>
      <c r="Z74" s="15"/>
      <c r="AA74" s="15"/>
      <c r="AB74" s="15">
        <v>10</v>
      </c>
      <c r="AC74" s="15">
        <v>66</v>
      </c>
      <c r="AD74" s="15"/>
      <c r="AE74" s="15"/>
      <c r="AF74" s="15"/>
      <c r="AG74" s="15"/>
      <c r="AH74" s="15">
        <v>0.04</v>
      </c>
      <c r="AI74" s="27">
        <v>1.49201636407718E-3</v>
      </c>
      <c r="AJ74" s="15"/>
      <c r="AK74" s="15"/>
      <c r="AL74" s="15"/>
      <c r="AM74" s="15"/>
      <c r="AN74" s="15"/>
      <c r="AO74" s="15"/>
      <c r="AP74" s="27"/>
      <c r="AQ74" s="15"/>
      <c r="AR74" s="15"/>
      <c r="AS74" s="27"/>
      <c r="AT74" s="28">
        <v>10000</v>
      </c>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21"/>
      <c r="BX74" s="15"/>
      <c r="BY74" s="15"/>
      <c r="BZ74" s="15"/>
    </row>
    <row r="75" spans="1:78" ht="15" customHeight="1" x14ac:dyDescent="0.2">
      <c r="A75" s="13">
        <v>42025</v>
      </c>
      <c r="B75" s="14"/>
      <c r="C75" s="14" t="s">
        <v>78</v>
      </c>
      <c r="D75" s="11"/>
      <c r="E75" s="11" t="s">
        <v>80</v>
      </c>
      <c r="F75" s="11"/>
      <c r="G75" s="15">
        <v>2.2000000000000002</v>
      </c>
      <c r="H75" s="15">
        <v>11.6</v>
      </c>
      <c r="I75" s="15"/>
      <c r="J75" s="15"/>
      <c r="K75" s="15"/>
      <c r="L75" s="15"/>
      <c r="M75" s="15">
        <v>6.9</v>
      </c>
      <c r="N75" s="22">
        <v>1.5</v>
      </c>
      <c r="O75" s="15">
        <v>17</v>
      </c>
      <c r="P75" s="15"/>
      <c r="Q75" s="15">
        <v>0.14099999999999999</v>
      </c>
      <c r="R75" s="15"/>
      <c r="S75" s="15"/>
      <c r="T75" s="15"/>
      <c r="U75" s="15">
        <v>0.15</v>
      </c>
      <c r="V75" s="15"/>
      <c r="W75" s="15">
        <v>0.15</v>
      </c>
      <c r="X75" s="15">
        <v>0.156</v>
      </c>
      <c r="Y75" s="15">
        <v>0.154</v>
      </c>
      <c r="Z75" s="15"/>
      <c r="AA75" s="15"/>
      <c r="AB75" s="22">
        <f>0.5*2</f>
        <v>1</v>
      </c>
      <c r="AC75" s="22">
        <f>0.5*2</f>
        <v>1</v>
      </c>
      <c r="AD75" s="15"/>
      <c r="AE75" s="15"/>
      <c r="AF75" s="15"/>
      <c r="AG75" s="15"/>
      <c r="AH75" s="15">
        <v>3.0000000000000001E-3</v>
      </c>
      <c r="AI75" s="15"/>
      <c r="AJ75" s="15"/>
      <c r="AK75" s="15"/>
      <c r="AL75" s="15"/>
      <c r="AM75" s="15"/>
      <c r="AN75" s="15"/>
      <c r="AO75" s="15"/>
      <c r="AP75" s="15"/>
      <c r="AQ75" s="15"/>
      <c r="AR75" s="15"/>
      <c r="AS75" s="15">
        <v>5.0999999999999996</v>
      </c>
      <c r="AT75" s="22">
        <f>0.5*1</f>
        <v>0.5</v>
      </c>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v>0.32</v>
      </c>
      <c r="BV75" s="15" t="s">
        <v>107</v>
      </c>
      <c r="BW75" s="21">
        <v>37.5</v>
      </c>
      <c r="BX75" s="15">
        <v>0</v>
      </c>
      <c r="BY75" s="15">
        <v>0</v>
      </c>
      <c r="BZ75" s="15" t="s">
        <v>82</v>
      </c>
    </row>
    <row r="76" spans="1:78" ht="15" customHeight="1" x14ac:dyDescent="0.2">
      <c r="A76" s="13">
        <v>42025</v>
      </c>
      <c r="B76" s="14"/>
      <c r="C76" s="14" t="s">
        <v>78</v>
      </c>
      <c r="D76" s="11"/>
      <c r="E76" s="11" t="s">
        <v>83</v>
      </c>
      <c r="F76" s="11"/>
      <c r="G76" s="15">
        <v>2.2999999999999998</v>
      </c>
      <c r="H76" s="15">
        <v>11.7</v>
      </c>
      <c r="I76" s="15"/>
      <c r="J76" s="15"/>
      <c r="K76" s="15"/>
      <c r="L76" s="15"/>
      <c r="M76" s="15">
        <v>10.3</v>
      </c>
      <c r="N76" s="15">
        <v>4</v>
      </c>
      <c r="O76" s="15">
        <v>20</v>
      </c>
      <c r="P76" s="15"/>
      <c r="Q76" s="15">
        <v>0.13100000000000001</v>
      </c>
      <c r="R76" s="15"/>
      <c r="S76" s="15"/>
      <c r="T76" s="15"/>
      <c r="U76" s="15">
        <v>0.15</v>
      </c>
      <c r="V76" s="15"/>
      <c r="W76" s="15">
        <v>0.4</v>
      </c>
      <c r="X76" s="15">
        <v>0.10199999999999999</v>
      </c>
      <c r="Y76" s="15">
        <v>0.11700000000000001</v>
      </c>
      <c r="Z76" s="15"/>
      <c r="AA76" s="15"/>
      <c r="AB76" s="22">
        <f>0.5*2</f>
        <v>1</v>
      </c>
      <c r="AC76" s="22">
        <f>0.5*2</f>
        <v>1</v>
      </c>
      <c r="AD76" s="15"/>
      <c r="AE76" s="15"/>
      <c r="AF76" s="15"/>
      <c r="AG76" s="15"/>
      <c r="AH76" s="15">
        <v>6.0000000000000001E-3</v>
      </c>
      <c r="AI76" s="15"/>
      <c r="AJ76" s="15"/>
      <c r="AK76" s="15"/>
      <c r="AL76" s="15"/>
      <c r="AM76" s="15"/>
      <c r="AN76" s="15"/>
      <c r="AO76" s="15"/>
      <c r="AP76" s="15"/>
      <c r="AQ76" s="15"/>
      <c r="AR76" s="15"/>
      <c r="AS76" s="15">
        <v>7.9</v>
      </c>
      <c r="AT76" s="22">
        <f>0.5*1</f>
        <v>0.5</v>
      </c>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v>0.3</v>
      </c>
      <c r="BV76" s="15" t="s">
        <v>93</v>
      </c>
      <c r="BW76" s="21">
        <v>32.5</v>
      </c>
      <c r="BX76" s="15">
        <v>0</v>
      </c>
      <c r="BY76" s="15">
        <v>0</v>
      </c>
      <c r="BZ76" s="15" t="s">
        <v>82</v>
      </c>
    </row>
    <row r="77" spans="1:78" ht="15" customHeight="1" x14ac:dyDescent="0.2">
      <c r="A77" s="13">
        <v>42038</v>
      </c>
      <c r="B77" s="14"/>
      <c r="C77" s="14" t="s">
        <v>78</v>
      </c>
      <c r="D77" s="11"/>
      <c r="E77" s="13" t="s">
        <v>79</v>
      </c>
      <c r="F77" s="15">
        <v>3148</v>
      </c>
      <c r="G77" s="15">
        <v>8.4</v>
      </c>
      <c r="H77" s="15"/>
      <c r="I77" s="15"/>
      <c r="J77" s="15"/>
      <c r="K77" s="15"/>
      <c r="L77" s="15"/>
      <c r="M77" s="15">
        <v>10.9</v>
      </c>
      <c r="N77" s="15">
        <v>39</v>
      </c>
      <c r="O77" s="15">
        <v>41</v>
      </c>
      <c r="P77" s="15"/>
      <c r="Q77" s="15">
        <v>1.1200000000000001</v>
      </c>
      <c r="R77" s="15"/>
      <c r="S77" s="15"/>
      <c r="T77" s="15"/>
      <c r="U77" s="15">
        <v>1.1299999999999999</v>
      </c>
      <c r="V77" s="15"/>
      <c r="W77" s="15">
        <v>12.9</v>
      </c>
      <c r="X77" s="15">
        <v>6.2E-2</v>
      </c>
      <c r="Y77" s="15">
        <v>0.4</v>
      </c>
      <c r="Z77" s="15"/>
      <c r="AA77" s="15"/>
      <c r="AB77" s="15">
        <v>6</v>
      </c>
      <c r="AC77" s="15">
        <v>21</v>
      </c>
      <c r="AD77" s="15"/>
      <c r="AE77" s="15"/>
      <c r="AF77" s="15"/>
      <c r="AG77" s="15"/>
      <c r="AH77" s="15">
        <v>3.1E-2</v>
      </c>
      <c r="AI77" s="27">
        <v>1.1563126821598144E-3</v>
      </c>
      <c r="AJ77" s="15"/>
      <c r="AK77" s="15"/>
      <c r="AL77" s="15"/>
      <c r="AM77" s="15"/>
      <c r="AN77" s="15"/>
      <c r="AO77" s="15"/>
      <c r="AP77" s="27"/>
      <c r="AQ77" s="15"/>
      <c r="AR77" s="15"/>
      <c r="AS77" s="27"/>
      <c r="AT77" s="28">
        <v>400</v>
      </c>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21"/>
      <c r="BX77" s="15"/>
      <c r="BY77" s="15"/>
      <c r="BZ77" s="15"/>
    </row>
    <row r="78" spans="1:78" ht="15" customHeight="1" x14ac:dyDescent="0.2">
      <c r="A78" s="13">
        <v>42039</v>
      </c>
      <c r="B78" s="14"/>
      <c r="C78" s="14" t="s">
        <v>78</v>
      </c>
      <c r="D78" s="11"/>
      <c r="E78" s="11" t="s">
        <v>80</v>
      </c>
      <c r="F78" s="11"/>
      <c r="G78" s="15">
        <v>2.1</v>
      </c>
      <c r="H78" s="15">
        <v>17.2</v>
      </c>
      <c r="I78" s="15"/>
      <c r="J78" s="15"/>
      <c r="K78" s="15"/>
      <c r="L78" s="15"/>
      <c r="M78" s="15">
        <v>24</v>
      </c>
      <c r="N78" s="15">
        <v>4</v>
      </c>
      <c r="O78" s="15">
        <v>45</v>
      </c>
      <c r="P78" s="15"/>
      <c r="Q78" s="15">
        <v>0.153</v>
      </c>
      <c r="R78" s="15"/>
      <c r="S78" s="15"/>
      <c r="T78" s="15"/>
      <c r="U78" s="15">
        <v>0.15</v>
      </c>
      <c r="V78" s="15"/>
      <c r="W78" s="15">
        <v>0.3</v>
      </c>
      <c r="X78" s="15">
        <v>0.19400000000000001</v>
      </c>
      <c r="Y78" s="15">
        <v>0.2</v>
      </c>
      <c r="Z78" s="15"/>
      <c r="AA78" s="15"/>
      <c r="AB78" s="22">
        <f>0.5*2</f>
        <v>1</v>
      </c>
      <c r="AC78" s="15">
        <v>2</v>
      </c>
      <c r="AD78" s="15"/>
      <c r="AE78" s="15"/>
      <c r="AF78" s="15"/>
      <c r="AG78" s="15"/>
      <c r="AH78" s="15">
        <v>2.3E-2</v>
      </c>
      <c r="AI78" s="15"/>
      <c r="AJ78" s="15"/>
      <c r="AK78" s="15"/>
      <c r="AL78" s="15"/>
      <c r="AM78" s="15"/>
      <c r="AN78" s="15"/>
      <c r="AO78" s="15"/>
      <c r="AP78" s="15"/>
      <c r="AQ78" s="15"/>
      <c r="AR78" s="15"/>
      <c r="AS78" s="15">
        <v>10.4</v>
      </c>
      <c r="AT78" s="22">
        <f>0.5*1</f>
        <v>0.5</v>
      </c>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v>0.22</v>
      </c>
      <c r="BV78" s="15" t="s">
        <v>107</v>
      </c>
      <c r="BW78" s="21">
        <v>37.5</v>
      </c>
      <c r="BX78" s="15">
        <v>0</v>
      </c>
      <c r="BY78" s="15">
        <v>0</v>
      </c>
      <c r="BZ78" s="15" t="s">
        <v>82</v>
      </c>
    </row>
    <row r="79" spans="1:78" ht="15" customHeight="1" x14ac:dyDescent="0.2">
      <c r="A79" s="13">
        <v>42039</v>
      </c>
      <c r="B79" s="14"/>
      <c r="C79" s="14" t="s">
        <v>78</v>
      </c>
      <c r="D79" s="11"/>
      <c r="E79" s="11" t="s">
        <v>83</v>
      </c>
      <c r="F79" s="11"/>
      <c r="G79" s="15">
        <v>2.1</v>
      </c>
      <c r="H79" s="15">
        <v>17.7</v>
      </c>
      <c r="I79" s="15"/>
      <c r="J79" s="15"/>
      <c r="K79" s="15"/>
      <c r="L79" s="15"/>
      <c r="M79" s="15">
        <v>26</v>
      </c>
      <c r="N79" s="15">
        <v>6</v>
      </c>
      <c r="O79" s="15">
        <v>57</v>
      </c>
      <c r="P79" s="15"/>
      <c r="Q79" s="15">
        <v>0.161</v>
      </c>
      <c r="R79" s="15"/>
      <c r="S79" s="15"/>
      <c r="T79" s="15"/>
      <c r="U79" s="15">
        <v>0.15</v>
      </c>
      <c r="V79" s="15"/>
      <c r="W79" s="15">
        <v>0.5</v>
      </c>
      <c r="X79" s="15">
        <v>0.192</v>
      </c>
      <c r="Y79" s="15">
        <v>0.2</v>
      </c>
      <c r="Z79" s="15"/>
      <c r="AA79" s="15"/>
      <c r="AB79" s="15">
        <v>2</v>
      </c>
      <c r="AC79" s="15">
        <v>3</v>
      </c>
      <c r="AD79" s="15"/>
      <c r="AE79" s="15"/>
      <c r="AF79" s="15"/>
      <c r="AG79" s="15"/>
      <c r="AH79" s="15">
        <v>2.1999999999999999E-2</v>
      </c>
      <c r="AI79" s="15"/>
      <c r="AJ79" s="15"/>
      <c r="AK79" s="15"/>
      <c r="AL79" s="15"/>
      <c r="AM79" s="15"/>
      <c r="AN79" s="15"/>
      <c r="AO79" s="15"/>
      <c r="AP79" s="15"/>
      <c r="AQ79" s="15"/>
      <c r="AR79" s="15"/>
      <c r="AS79" s="15">
        <v>12.3</v>
      </c>
      <c r="AT79" s="22">
        <f>0.5*1</f>
        <v>0.5</v>
      </c>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v>0.18</v>
      </c>
      <c r="BV79" s="15" t="s">
        <v>87</v>
      </c>
      <c r="BW79" s="21">
        <v>27.5</v>
      </c>
      <c r="BX79" s="15">
        <v>0</v>
      </c>
      <c r="BY79" s="15">
        <v>0</v>
      </c>
      <c r="BZ79" s="15" t="s">
        <v>82</v>
      </c>
    </row>
    <row r="80" spans="1:78" ht="15" customHeight="1" x14ac:dyDescent="0.2">
      <c r="A80" s="13">
        <v>42073</v>
      </c>
      <c r="B80" s="14"/>
      <c r="C80" s="14" t="s">
        <v>78</v>
      </c>
      <c r="D80" s="11"/>
      <c r="E80" s="11" t="s">
        <v>80</v>
      </c>
      <c r="F80" s="11"/>
      <c r="G80" s="15">
        <v>2.5</v>
      </c>
      <c r="H80" s="15">
        <v>18</v>
      </c>
      <c r="I80" s="15"/>
      <c r="J80" s="15"/>
      <c r="K80" s="15"/>
      <c r="L80" s="15"/>
      <c r="M80" s="15">
        <v>6.1</v>
      </c>
      <c r="N80" s="22">
        <v>1.5</v>
      </c>
      <c r="O80" s="15">
        <v>20</v>
      </c>
      <c r="P80" s="15"/>
      <c r="Q80" s="15">
        <v>0.113</v>
      </c>
      <c r="R80" s="15"/>
      <c r="S80" s="15"/>
      <c r="T80" s="15"/>
      <c r="U80" s="15">
        <v>0.15</v>
      </c>
      <c r="V80" s="15"/>
      <c r="W80" s="15">
        <v>0.15</v>
      </c>
      <c r="X80" s="15">
        <v>0.106</v>
      </c>
      <c r="Y80" s="15">
        <v>0.109</v>
      </c>
      <c r="Z80" s="15"/>
      <c r="AA80" s="15"/>
      <c r="AB80" s="22">
        <f>0.5*2</f>
        <v>1</v>
      </c>
      <c r="AC80" s="22">
        <f>0.5*2</f>
        <v>1</v>
      </c>
      <c r="AD80" s="15"/>
      <c r="AE80" s="15"/>
      <c r="AF80" s="15"/>
      <c r="AG80" s="15"/>
      <c r="AH80" s="15">
        <v>1.2999999999999999E-2</v>
      </c>
      <c r="AI80" s="15"/>
      <c r="AJ80" s="15"/>
      <c r="AK80" s="15"/>
      <c r="AL80" s="15"/>
      <c r="AM80" s="15"/>
      <c r="AN80" s="15"/>
      <c r="AO80" s="15"/>
      <c r="AP80" s="15"/>
      <c r="AQ80" s="15"/>
      <c r="AR80" s="15"/>
      <c r="AS80" s="15">
        <v>3.5</v>
      </c>
      <c r="AT80" s="22">
        <f>0.5*1</f>
        <v>0.5</v>
      </c>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v>0.36</v>
      </c>
      <c r="BV80" s="15" t="s">
        <v>106</v>
      </c>
      <c r="BW80" s="21">
        <v>42.5</v>
      </c>
      <c r="BX80" s="15">
        <v>0</v>
      </c>
      <c r="BY80" s="15">
        <v>0</v>
      </c>
      <c r="BZ80" s="15" t="s">
        <v>97</v>
      </c>
    </row>
    <row r="81" spans="1:78" ht="15" customHeight="1" x14ac:dyDescent="0.2">
      <c r="A81" s="13">
        <v>42073</v>
      </c>
      <c r="B81" s="14"/>
      <c r="C81" s="14" t="s">
        <v>78</v>
      </c>
      <c r="D81" s="11"/>
      <c r="E81" s="11" t="s">
        <v>83</v>
      </c>
      <c r="F81" s="11"/>
      <c r="G81" s="15">
        <v>2.5</v>
      </c>
      <c r="H81" s="15">
        <v>18</v>
      </c>
      <c r="I81" s="15"/>
      <c r="J81" s="15"/>
      <c r="K81" s="15"/>
      <c r="L81" s="15"/>
      <c r="M81" s="15">
        <v>9.8000000000000007</v>
      </c>
      <c r="N81" s="15">
        <v>5</v>
      </c>
      <c r="O81" s="15">
        <v>24</v>
      </c>
      <c r="P81" s="15"/>
      <c r="Q81" s="15">
        <v>0.112</v>
      </c>
      <c r="R81" s="15"/>
      <c r="S81" s="15"/>
      <c r="T81" s="15"/>
      <c r="U81" s="15">
        <v>0.15</v>
      </c>
      <c r="V81" s="15"/>
      <c r="W81" s="15">
        <v>0.3</v>
      </c>
      <c r="X81" s="15">
        <v>9.8000000000000004E-2</v>
      </c>
      <c r="Y81" s="15">
        <v>0.114</v>
      </c>
      <c r="Z81" s="15"/>
      <c r="AA81" s="15"/>
      <c r="AB81" s="22">
        <f>0.5*2</f>
        <v>1</v>
      </c>
      <c r="AC81" s="22">
        <f>0.5*2</f>
        <v>1</v>
      </c>
      <c r="AD81" s="15"/>
      <c r="AE81" s="15"/>
      <c r="AF81" s="15"/>
      <c r="AG81" s="15"/>
      <c r="AH81" s="15">
        <v>1.4999999999999999E-2</v>
      </c>
      <c r="AI81" s="15"/>
      <c r="AJ81" s="15"/>
      <c r="AK81" s="15"/>
      <c r="AL81" s="15"/>
      <c r="AM81" s="15"/>
      <c r="AN81" s="15"/>
      <c r="AO81" s="15"/>
      <c r="AP81" s="15"/>
      <c r="AQ81" s="15"/>
      <c r="AR81" s="15"/>
      <c r="AS81" s="15">
        <v>9.5</v>
      </c>
      <c r="AT81" s="22">
        <f>0.5*1</f>
        <v>0.5</v>
      </c>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v>0.26</v>
      </c>
      <c r="BV81" s="15" t="s">
        <v>103</v>
      </c>
      <c r="BW81" s="21">
        <v>35</v>
      </c>
      <c r="BX81" s="15">
        <v>0</v>
      </c>
      <c r="BY81" s="15">
        <v>0</v>
      </c>
      <c r="BZ81" s="15" t="s">
        <v>110</v>
      </c>
    </row>
    <row r="82" spans="1:78" ht="15" customHeight="1" x14ac:dyDescent="0.2">
      <c r="A82" s="13">
        <v>42073</v>
      </c>
      <c r="B82" s="14"/>
      <c r="C82" s="14" t="s">
        <v>78</v>
      </c>
      <c r="D82" s="11"/>
      <c r="E82" s="13" t="s">
        <v>79</v>
      </c>
      <c r="F82" s="15">
        <v>3086</v>
      </c>
      <c r="G82" s="15">
        <v>8.4</v>
      </c>
      <c r="H82" s="15"/>
      <c r="I82" s="15"/>
      <c r="J82" s="15"/>
      <c r="K82" s="15"/>
      <c r="L82" s="15"/>
      <c r="M82" s="15">
        <v>22</v>
      </c>
      <c r="N82" s="15">
        <v>61</v>
      </c>
      <c r="O82" s="15">
        <v>67</v>
      </c>
      <c r="P82" s="15"/>
      <c r="Q82" s="15">
        <v>0.125</v>
      </c>
      <c r="R82" s="15"/>
      <c r="S82" s="15"/>
      <c r="T82" s="15"/>
      <c r="U82" s="15">
        <v>0.13900000000000001</v>
      </c>
      <c r="V82" s="15"/>
      <c r="W82" s="15">
        <v>13.7</v>
      </c>
      <c r="X82" s="15">
        <v>0.1</v>
      </c>
      <c r="Y82" s="15">
        <v>0.6</v>
      </c>
      <c r="Z82" s="15"/>
      <c r="AA82" s="15"/>
      <c r="AB82" s="15">
        <v>6</v>
      </c>
      <c r="AC82" s="15">
        <v>31</v>
      </c>
      <c r="AD82" s="15"/>
      <c r="AE82" s="15"/>
      <c r="AF82" s="15"/>
      <c r="AG82" s="15"/>
      <c r="AH82" s="15">
        <v>0.05</v>
      </c>
      <c r="AI82" s="27">
        <v>1.865020455096475E-3</v>
      </c>
      <c r="AJ82" s="15"/>
      <c r="AK82" s="15"/>
      <c r="AL82" s="15"/>
      <c r="AM82" s="15"/>
      <c r="AN82" s="15"/>
      <c r="AO82" s="15"/>
      <c r="AP82" s="27"/>
      <c r="AQ82" s="15"/>
      <c r="AR82" s="15"/>
      <c r="AS82" s="27"/>
      <c r="AT82" s="28">
        <v>5000</v>
      </c>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21"/>
      <c r="BX82" s="15"/>
      <c r="BY82" s="15"/>
      <c r="BZ82" s="15"/>
    </row>
    <row r="83" spans="1:78" ht="15" customHeight="1" x14ac:dyDescent="0.2">
      <c r="A83" s="13">
        <v>42107</v>
      </c>
      <c r="B83" s="14"/>
      <c r="C83" s="14" t="s">
        <v>78</v>
      </c>
      <c r="D83" s="11"/>
      <c r="E83" s="13" t="s">
        <v>79</v>
      </c>
      <c r="F83" s="15">
        <v>4123</v>
      </c>
      <c r="G83" s="15">
        <v>8.4</v>
      </c>
      <c r="H83" s="15"/>
      <c r="I83" s="15"/>
      <c r="J83" s="15"/>
      <c r="K83" s="15"/>
      <c r="L83" s="15"/>
      <c r="M83" s="15">
        <v>24</v>
      </c>
      <c r="N83" s="15">
        <v>55</v>
      </c>
      <c r="O83" s="15">
        <v>56</v>
      </c>
      <c r="P83" s="15"/>
      <c r="Q83" s="15">
        <v>2.2000000000000002</v>
      </c>
      <c r="R83" s="15"/>
      <c r="S83" s="15"/>
      <c r="T83" s="15"/>
      <c r="U83" s="15">
        <v>2.2000000000000002</v>
      </c>
      <c r="V83" s="15"/>
      <c r="W83" s="15">
        <v>15.4</v>
      </c>
      <c r="X83" s="15">
        <v>0.11</v>
      </c>
      <c r="Y83" s="15">
        <v>0.8</v>
      </c>
      <c r="Z83" s="15"/>
      <c r="AA83" s="15"/>
      <c r="AB83" s="15">
        <v>6</v>
      </c>
      <c r="AC83" s="15">
        <v>25</v>
      </c>
      <c r="AD83" s="15"/>
      <c r="AE83" s="15"/>
      <c r="AF83" s="15"/>
      <c r="AG83" s="15"/>
      <c r="AH83" s="15">
        <v>0.09</v>
      </c>
      <c r="AI83" s="27">
        <v>3.0717355004546264E-3</v>
      </c>
      <c r="AJ83" s="15"/>
      <c r="AK83" s="15"/>
      <c r="AL83" s="15"/>
      <c r="AM83" s="15"/>
      <c r="AN83" s="15"/>
      <c r="AO83" s="15"/>
      <c r="AP83" s="27"/>
      <c r="AQ83" s="15"/>
      <c r="AR83" s="15"/>
      <c r="AS83" s="27"/>
      <c r="AT83" s="28">
        <v>4000</v>
      </c>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21"/>
      <c r="BX83" s="15"/>
      <c r="BY83" s="15"/>
      <c r="BZ83" s="15"/>
    </row>
    <row r="84" spans="1:78" ht="15" customHeight="1" x14ac:dyDescent="0.2">
      <c r="A84" s="13">
        <v>42108</v>
      </c>
      <c r="B84" s="14"/>
      <c r="C84" s="14" t="s">
        <v>78</v>
      </c>
      <c r="D84" s="11"/>
      <c r="E84" s="11" t="s">
        <v>80</v>
      </c>
      <c r="F84" s="11"/>
      <c r="G84" s="15">
        <v>2.5</v>
      </c>
      <c r="H84" s="15">
        <v>7.5</v>
      </c>
      <c r="I84" s="15"/>
      <c r="J84" s="15"/>
      <c r="K84" s="15"/>
      <c r="L84" s="15"/>
      <c r="M84" s="15">
        <v>54</v>
      </c>
      <c r="N84" s="15">
        <v>4</v>
      </c>
      <c r="O84" s="15">
        <v>169</v>
      </c>
      <c r="P84" s="15"/>
      <c r="Q84" s="15">
        <v>0.10199999999999999</v>
      </c>
      <c r="R84" s="15"/>
      <c r="S84" s="15"/>
      <c r="T84" s="15"/>
      <c r="U84" s="15">
        <v>0.15</v>
      </c>
      <c r="V84" s="15"/>
      <c r="W84" s="15">
        <v>0.15</v>
      </c>
      <c r="X84" s="15">
        <v>0.104</v>
      </c>
      <c r="Y84" s="15">
        <v>0.114</v>
      </c>
      <c r="Z84" s="15"/>
      <c r="AA84" s="15"/>
      <c r="AB84" s="15">
        <v>4</v>
      </c>
      <c r="AC84" s="15">
        <v>5</v>
      </c>
      <c r="AD84" s="15"/>
      <c r="AE84" s="15"/>
      <c r="AF84" s="15"/>
      <c r="AG84" s="15"/>
      <c r="AH84" s="15">
        <v>9.7000000000000003E-2</v>
      </c>
      <c r="AI84" s="15"/>
      <c r="AJ84" s="15"/>
      <c r="AK84" s="15"/>
      <c r="AL84" s="15"/>
      <c r="AM84" s="15"/>
      <c r="AN84" s="15"/>
      <c r="AO84" s="15"/>
      <c r="AP84" s="15"/>
      <c r="AQ84" s="15"/>
      <c r="AR84" s="15"/>
      <c r="AS84" s="15">
        <v>5.6</v>
      </c>
      <c r="AT84" s="22">
        <f>0.5*1</f>
        <v>0.5</v>
      </c>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v>0.14000000000000001</v>
      </c>
      <c r="BV84" s="15" t="s">
        <v>85</v>
      </c>
      <c r="BW84" s="21">
        <v>25</v>
      </c>
      <c r="BX84" s="15">
        <v>0</v>
      </c>
      <c r="BY84" s="15">
        <v>0</v>
      </c>
      <c r="BZ84" s="15" t="s">
        <v>102</v>
      </c>
    </row>
    <row r="85" spans="1:78" ht="15" customHeight="1" x14ac:dyDescent="0.2">
      <c r="A85" s="13">
        <v>42108</v>
      </c>
      <c r="B85" s="14"/>
      <c r="C85" s="14" t="s">
        <v>78</v>
      </c>
      <c r="D85" s="11"/>
      <c r="E85" s="11" t="s">
        <v>83</v>
      </c>
      <c r="F85" s="11"/>
      <c r="G85" s="15">
        <v>2.2999999999999998</v>
      </c>
      <c r="H85" s="15">
        <v>8.3000000000000007</v>
      </c>
      <c r="I85" s="15"/>
      <c r="J85" s="15"/>
      <c r="K85" s="15"/>
      <c r="L85" s="15"/>
      <c r="M85" s="15">
        <v>72</v>
      </c>
      <c r="N85" s="15">
        <v>7</v>
      </c>
      <c r="O85" s="15">
        <v>220</v>
      </c>
      <c r="P85" s="15"/>
      <c r="Q85" s="15">
        <v>0.13</v>
      </c>
      <c r="R85" s="15"/>
      <c r="S85" s="15"/>
      <c r="T85" s="15"/>
      <c r="U85" s="15">
        <v>0.15</v>
      </c>
      <c r="V85" s="15"/>
      <c r="W85" s="15">
        <v>0.3</v>
      </c>
      <c r="X85" s="15">
        <v>0.114</v>
      </c>
      <c r="Y85" s="15">
        <v>0.13200000000000001</v>
      </c>
      <c r="Z85" s="15"/>
      <c r="AA85" s="15"/>
      <c r="AB85" s="15">
        <v>5</v>
      </c>
      <c r="AC85" s="15">
        <v>6</v>
      </c>
      <c r="AD85" s="15"/>
      <c r="AE85" s="15"/>
      <c r="AF85" s="15"/>
      <c r="AG85" s="15"/>
      <c r="AH85" s="15">
        <v>7.6999999999999999E-2</v>
      </c>
      <c r="AI85" s="15"/>
      <c r="AJ85" s="15"/>
      <c r="AK85" s="15"/>
      <c r="AL85" s="15"/>
      <c r="AM85" s="15"/>
      <c r="AN85" s="15"/>
      <c r="AO85" s="15"/>
      <c r="AP85" s="15"/>
      <c r="AQ85" s="15"/>
      <c r="AR85" s="15"/>
      <c r="AS85" s="15">
        <v>5.7</v>
      </c>
      <c r="AT85" s="22">
        <f>0.5*1</f>
        <v>0.5</v>
      </c>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v>0.09</v>
      </c>
      <c r="BV85" s="15" t="s">
        <v>98</v>
      </c>
      <c r="BW85" s="21">
        <v>22.5</v>
      </c>
      <c r="BX85" s="15">
        <v>0</v>
      </c>
      <c r="BY85" s="15">
        <v>0</v>
      </c>
      <c r="BZ85" s="15" t="s">
        <v>102</v>
      </c>
    </row>
    <row r="86" spans="1:78" ht="15" customHeight="1" x14ac:dyDescent="0.2">
      <c r="A86" s="13">
        <v>42129</v>
      </c>
      <c r="B86" s="14"/>
      <c r="C86" s="14" t="s">
        <v>78</v>
      </c>
      <c r="D86" s="11"/>
      <c r="E86" s="13" t="s">
        <v>79</v>
      </c>
      <c r="F86" s="15">
        <v>3855</v>
      </c>
      <c r="G86" s="15">
        <v>8.3000000000000007</v>
      </c>
      <c r="H86" s="15"/>
      <c r="I86" s="15"/>
      <c r="J86" s="15"/>
      <c r="K86" s="15"/>
      <c r="L86" s="15"/>
      <c r="M86" s="15">
        <v>27</v>
      </c>
      <c r="N86" s="15">
        <v>81</v>
      </c>
      <c r="O86" s="15">
        <v>93</v>
      </c>
      <c r="P86" s="15"/>
      <c r="Q86" s="15">
        <v>2.2000000000000002</v>
      </c>
      <c r="R86" s="15"/>
      <c r="S86" s="15"/>
      <c r="T86" s="15"/>
      <c r="U86" s="15">
        <v>2.2000000000000002</v>
      </c>
      <c r="V86" s="15"/>
      <c r="W86" s="15">
        <v>14.3</v>
      </c>
      <c r="X86" s="15">
        <v>1.6E-2</v>
      </c>
      <c r="Y86" s="15">
        <v>0.8</v>
      </c>
      <c r="Z86" s="15"/>
      <c r="AA86" s="15"/>
      <c r="AB86" s="15">
        <v>5</v>
      </c>
      <c r="AC86" s="15">
        <v>44</v>
      </c>
      <c r="AD86" s="15"/>
      <c r="AE86" s="15"/>
      <c r="AF86" s="15"/>
      <c r="AG86" s="15"/>
      <c r="AH86" s="15">
        <v>4.4999999999999998E-2</v>
      </c>
      <c r="AI86" s="27">
        <v>1.8338593718876192E-3</v>
      </c>
      <c r="AJ86" s="15"/>
      <c r="AK86" s="15"/>
      <c r="AL86" s="15"/>
      <c r="AM86" s="15"/>
      <c r="AN86" s="15"/>
      <c r="AO86" s="15"/>
      <c r="AP86" s="27"/>
      <c r="AQ86" s="15"/>
      <c r="AR86" s="15"/>
      <c r="AS86" s="27"/>
      <c r="AT86" s="28">
        <v>7000</v>
      </c>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21"/>
      <c r="BX86" s="15"/>
      <c r="BY86" s="15"/>
      <c r="BZ86" s="15"/>
    </row>
    <row r="87" spans="1:78" ht="15" customHeight="1" x14ac:dyDescent="0.2">
      <c r="A87" s="13">
        <v>42133</v>
      </c>
      <c r="B87" s="14"/>
      <c r="C87" s="14" t="s">
        <v>78</v>
      </c>
      <c r="D87" s="11"/>
      <c r="E87" s="11" t="s">
        <v>80</v>
      </c>
      <c r="F87" s="11"/>
      <c r="G87" s="15">
        <v>4.4000000000000004</v>
      </c>
      <c r="H87" s="15">
        <v>12.2</v>
      </c>
      <c r="I87" s="15"/>
      <c r="J87" s="15"/>
      <c r="K87" s="15"/>
      <c r="L87" s="15"/>
      <c r="M87" s="15">
        <v>9.8000000000000007</v>
      </c>
      <c r="N87" s="22">
        <v>1.5</v>
      </c>
      <c r="O87" s="15">
        <v>16</v>
      </c>
      <c r="P87" s="15"/>
      <c r="Q87" s="15">
        <v>3.3000000000000002E-2</v>
      </c>
      <c r="R87" s="15"/>
      <c r="S87" s="15"/>
      <c r="T87" s="15"/>
      <c r="U87" s="25">
        <f>0.5*0.11</f>
        <v>5.5E-2</v>
      </c>
      <c r="V87" s="15"/>
      <c r="W87" s="15">
        <v>0.15</v>
      </c>
      <c r="X87" s="15">
        <v>2E-3</v>
      </c>
      <c r="Y87" s="15">
        <v>8.0000000000000002E-3</v>
      </c>
      <c r="Z87" s="15"/>
      <c r="AA87" s="15"/>
      <c r="AB87" s="22">
        <f>0.5*2</f>
        <v>1</v>
      </c>
      <c r="AC87" s="22">
        <f>0.5*2</f>
        <v>1</v>
      </c>
      <c r="AD87" s="15"/>
      <c r="AE87" s="15"/>
      <c r="AF87" s="15"/>
      <c r="AG87" s="15"/>
      <c r="AH87" s="22">
        <f>0.5*0.002</f>
        <v>1E-3</v>
      </c>
      <c r="AI87" s="15"/>
      <c r="AJ87" s="15"/>
      <c r="AK87" s="15"/>
      <c r="AL87" s="15"/>
      <c r="AM87" s="15"/>
      <c r="AN87" s="15"/>
      <c r="AO87" s="15"/>
      <c r="AP87" s="15"/>
      <c r="AQ87" s="15"/>
      <c r="AR87" s="15"/>
      <c r="AS87" s="15">
        <v>1.97</v>
      </c>
      <c r="AT87" s="22">
        <f>0.5*1</f>
        <v>0.5</v>
      </c>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v>0.3</v>
      </c>
      <c r="BV87" s="15" t="s">
        <v>93</v>
      </c>
      <c r="BW87" s="21">
        <v>32.5</v>
      </c>
      <c r="BX87" s="15">
        <v>0</v>
      </c>
      <c r="BY87" s="15">
        <v>0</v>
      </c>
      <c r="BZ87" s="15" t="s">
        <v>82</v>
      </c>
    </row>
    <row r="88" spans="1:78" ht="15" customHeight="1" x14ac:dyDescent="0.2">
      <c r="A88" s="13">
        <v>42133</v>
      </c>
      <c r="B88" s="14"/>
      <c r="C88" s="14" t="s">
        <v>78</v>
      </c>
      <c r="D88" s="11"/>
      <c r="E88" s="11" t="s">
        <v>83</v>
      </c>
      <c r="F88" s="11"/>
      <c r="G88" s="15">
        <v>5.3</v>
      </c>
      <c r="H88" s="15">
        <v>11.6</v>
      </c>
      <c r="I88" s="15"/>
      <c r="J88" s="15"/>
      <c r="K88" s="15"/>
      <c r="L88" s="15"/>
      <c r="M88" s="15">
        <v>36</v>
      </c>
      <c r="N88" s="15">
        <v>22</v>
      </c>
      <c r="O88" s="15">
        <v>68</v>
      </c>
      <c r="P88" s="15"/>
      <c r="Q88" s="15">
        <v>9.1999999999999998E-2</v>
      </c>
      <c r="R88" s="15"/>
      <c r="S88" s="15"/>
      <c r="T88" s="15"/>
      <c r="U88" s="25">
        <f>0.5*0.11</f>
        <v>5.5E-2</v>
      </c>
      <c r="V88" s="15"/>
      <c r="W88" s="15">
        <v>0.48</v>
      </c>
      <c r="X88" s="15">
        <v>2E-3</v>
      </c>
      <c r="Y88" s="15">
        <v>2.4E-2</v>
      </c>
      <c r="Z88" s="15"/>
      <c r="AA88" s="15"/>
      <c r="AB88" s="22">
        <f>0.5*2</f>
        <v>1</v>
      </c>
      <c r="AC88" s="22">
        <f>0.5*2</f>
        <v>1</v>
      </c>
      <c r="AD88" s="15"/>
      <c r="AE88" s="15"/>
      <c r="AF88" s="15"/>
      <c r="AG88" s="15"/>
      <c r="AH88" s="15">
        <v>2E-3</v>
      </c>
      <c r="AI88" s="15"/>
      <c r="AJ88" s="15"/>
      <c r="AK88" s="15"/>
      <c r="AL88" s="15"/>
      <c r="AM88" s="15"/>
      <c r="AN88" s="15"/>
      <c r="AO88" s="15"/>
      <c r="AP88" s="15"/>
      <c r="AQ88" s="15"/>
      <c r="AR88" s="15"/>
      <c r="AS88" s="15">
        <v>3</v>
      </c>
      <c r="AT88" s="22">
        <f>0.5*1</f>
        <v>0.5</v>
      </c>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v>0.18</v>
      </c>
      <c r="BV88" s="15" t="s">
        <v>87</v>
      </c>
      <c r="BW88" s="21">
        <v>27.5</v>
      </c>
      <c r="BX88" s="15">
        <v>0</v>
      </c>
      <c r="BY88" s="15">
        <v>0</v>
      </c>
      <c r="BZ88" s="15" t="s">
        <v>82</v>
      </c>
    </row>
    <row r="89" spans="1:78" ht="15" customHeight="1" x14ac:dyDescent="0.2">
      <c r="A89" s="13">
        <v>42163</v>
      </c>
      <c r="B89" s="14"/>
      <c r="C89" s="14" t="s">
        <v>78</v>
      </c>
      <c r="D89" s="11"/>
      <c r="E89" s="13" t="s">
        <v>79</v>
      </c>
      <c r="F89" s="15">
        <v>3518</v>
      </c>
      <c r="G89" s="15">
        <v>8.4</v>
      </c>
      <c r="H89" s="15"/>
      <c r="I89" s="15"/>
      <c r="J89" s="15"/>
      <c r="K89" s="15"/>
      <c r="L89" s="15"/>
      <c r="M89" s="15">
        <v>30</v>
      </c>
      <c r="N89" s="15">
        <v>75</v>
      </c>
      <c r="O89" s="15">
        <v>85</v>
      </c>
      <c r="P89" s="15"/>
      <c r="Q89" s="15">
        <v>5.0000000000000001E-3</v>
      </c>
      <c r="R89" s="15"/>
      <c r="S89" s="15"/>
      <c r="T89" s="15"/>
      <c r="U89" s="15">
        <v>0.11</v>
      </c>
      <c r="V89" s="15"/>
      <c r="W89" s="15">
        <v>12</v>
      </c>
      <c r="X89" s="15">
        <v>1.6E-2</v>
      </c>
      <c r="Y89" s="15">
        <v>0.8</v>
      </c>
      <c r="Z89" s="15"/>
      <c r="AA89" s="15"/>
      <c r="AB89" s="15">
        <v>8</v>
      </c>
      <c r="AC89" s="15">
        <v>38</v>
      </c>
      <c r="AD89" s="15"/>
      <c r="AE89" s="15"/>
      <c r="AF89" s="15"/>
      <c r="AG89" s="15"/>
      <c r="AH89" s="15">
        <v>3.7999999999999999E-2</v>
      </c>
      <c r="AI89" s="27">
        <v>1.654524355337343E-3</v>
      </c>
      <c r="AJ89" s="15"/>
      <c r="AK89" s="15"/>
      <c r="AL89" s="15"/>
      <c r="AM89" s="15"/>
      <c r="AN89" s="15"/>
      <c r="AO89" s="15"/>
      <c r="AP89" s="27"/>
      <c r="AQ89" s="15"/>
      <c r="AR89" s="15"/>
      <c r="AS89" s="27"/>
      <c r="AT89" s="28">
        <v>7000</v>
      </c>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21"/>
      <c r="BX89" s="15"/>
      <c r="BY89" s="15"/>
      <c r="BZ89" s="15"/>
    </row>
    <row r="90" spans="1:78" ht="15" customHeight="1" x14ac:dyDescent="0.2">
      <c r="A90" s="13">
        <v>42164</v>
      </c>
      <c r="B90" s="14"/>
      <c r="C90" s="14" t="s">
        <v>78</v>
      </c>
      <c r="D90" s="11"/>
      <c r="E90" s="11" t="s">
        <v>80</v>
      </c>
      <c r="F90" s="11"/>
      <c r="G90" s="15">
        <v>3.9</v>
      </c>
      <c r="H90" s="15">
        <v>10.199999999999999</v>
      </c>
      <c r="I90" s="15"/>
      <c r="J90" s="15"/>
      <c r="K90" s="15"/>
      <c r="L90" s="15"/>
      <c r="M90" s="15">
        <v>9.1</v>
      </c>
      <c r="N90" s="22">
        <v>1.5</v>
      </c>
      <c r="O90" s="15">
        <v>15</v>
      </c>
      <c r="P90" s="15"/>
      <c r="Q90" s="15">
        <v>3.4000000000000002E-2</v>
      </c>
      <c r="R90" s="15"/>
      <c r="S90" s="15"/>
      <c r="T90" s="15"/>
      <c r="U90" s="25">
        <f>0.5*0.11</f>
        <v>5.5E-2</v>
      </c>
      <c r="V90" s="15"/>
      <c r="W90" s="15">
        <v>0.26</v>
      </c>
      <c r="X90" s="15">
        <v>2E-3</v>
      </c>
      <c r="Y90" s="15">
        <v>1.2999999999999999E-2</v>
      </c>
      <c r="Z90" s="15"/>
      <c r="AA90" s="15"/>
      <c r="AB90" s="22">
        <f>0.5*2</f>
        <v>1</v>
      </c>
      <c r="AC90" s="22">
        <f>0.5*2</f>
        <v>1</v>
      </c>
      <c r="AD90" s="15"/>
      <c r="AE90" s="15"/>
      <c r="AF90" s="15"/>
      <c r="AG90" s="15"/>
      <c r="AH90" s="22">
        <f>0.5*0.002</f>
        <v>1E-3</v>
      </c>
      <c r="AI90" s="15"/>
      <c r="AJ90" s="15"/>
      <c r="AK90" s="15"/>
      <c r="AL90" s="15"/>
      <c r="AM90" s="15"/>
      <c r="AN90" s="15"/>
      <c r="AO90" s="15"/>
      <c r="AP90" s="15"/>
      <c r="AQ90" s="15"/>
      <c r="AR90" s="15"/>
      <c r="AS90" s="15">
        <v>1.1499999999999999</v>
      </c>
      <c r="AT90" s="22">
        <f>0.5*1</f>
        <v>0.5</v>
      </c>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v>0.41</v>
      </c>
      <c r="BV90" s="15" t="s">
        <v>85</v>
      </c>
      <c r="BW90" s="21">
        <v>25</v>
      </c>
      <c r="BX90" s="15">
        <v>0</v>
      </c>
      <c r="BY90" s="15">
        <v>0</v>
      </c>
      <c r="BZ90" s="15" t="s">
        <v>111</v>
      </c>
    </row>
    <row r="91" spans="1:78" ht="15" customHeight="1" x14ac:dyDescent="0.2">
      <c r="A91" s="13">
        <v>42164</v>
      </c>
      <c r="B91" s="14"/>
      <c r="C91" s="14" t="s">
        <v>78</v>
      </c>
      <c r="D91" s="11"/>
      <c r="E91" s="11" t="s">
        <v>83</v>
      </c>
      <c r="F91" s="11"/>
      <c r="G91" s="15">
        <v>4.5999999999999996</v>
      </c>
      <c r="H91" s="15">
        <v>10.199999999999999</v>
      </c>
      <c r="I91" s="15"/>
      <c r="J91" s="15"/>
      <c r="K91" s="15"/>
      <c r="L91" s="15"/>
      <c r="M91" s="15">
        <v>24</v>
      </c>
      <c r="N91" s="15">
        <v>13</v>
      </c>
      <c r="O91" s="15">
        <v>40</v>
      </c>
      <c r="P91" s="15"/>
      <c r="Q91" s="15">
        <v>3.4000000000000002E-2</v>
      </c>
      <c r="R91" s="15"/>
      <c r="S91" s="15"/>
      <c r="T91" s="15"/>
      <c r="U91" s="25">
        <f>0.5*0.11</f>
        <v>5.5E-2</v>
      </c>
      <c r="V91" s="15"/>
      <c r="W91" s="15">
        <v>0.5</v>
      </c>
      <c r="X91" s="15">
        <v>2E-3</v>
      </c>
      <c r="Y91" s="15">
        <v>2.3E-2</v>
      </c>
      <c r="Z91" s="15"/>
      <c r="AA91" s="15"/>
      <c r="AB91" s="22">
        <f>0.5*2</f>
        <v>1</v>
      </c>
      <c r="AC91" s="15">
        <v>2</v>
      </c>
      <c r="AD91" s="15"/>
      <c r="AE91" s="15"/>
      <c r="AF91" s="15"/>
      <c r="AG91" s="15"/>
      <c r="AH91" s="22">
        <f>0.5*0.002</f>
        <v>1E-3</v>
      </c>
      <c r="AI91" s="15"/>
      <c r="AJ91" s="15"/>
      <c r="AK91" s="15"/>
      <c r="AL91" s="15"/>
      <c r="AM91" s="15"/>
      <c r="AN91" s="15"/>
      <c r="AO91" s="15"/>
      <c r="AP91" s="15"/>
      <c r="AQ91" s="15"/>
      <c r="AR91" s="15"/>
      <c r="AS91" s="15">
        <v>3.6</v>
      </c>
      <c r="AT91" s="22">
        <f>0.5*1</f>
        <v>0.5</v>
      </c>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v>0.21</v>
      </c>
      <c r="BV91" s="15" t="s">
        <v>98</v>
      </c>
      <c r="BW91" s="21">
        <v>22.5</v>
      </c>
      <c r="BX91" s="15">
        <v>0</v>
      </c>
      <c r="BY91" s="15">
        <v>0</v>
      </c>
      <c r="BZ91" s="15" t="s">
        <v>109</v>
      </c>
    </row>
    <row r="92" spans="1:78" ht="15" customHeight="1" x14ac:dyDescent="0.2">
      <c r="A92" s="13">
        <v>42198</v>
      </c>
      <c r="B92" s="14"/>
      <c r="C92" s="14" t="s">
        <v>78</v>
      </c>
      <c r="D92" s="11"/>
      <c r="E92" s="13" t="s">
        <v>79</v>
      </c>
      <c r="F92" s="15">
        <v>4168</v>
      </c>
      <c r="G92" s="15">
        <v>8.1999999999999993</v>
      </c>
      <c r="H92" s="15"/>
      <c r="I92" s="15"/>
      <c r="J92" s="15"/>
      <c r="K92" s="15"/>
      <c r="L92" s="15"/>
      <c r="M92" s="15">
        <v>36</v>
      </c>
      <c r="N92" s="15">
        <v>80</v>
      </c>
      <c r="O92" s="15">
        <v>92</v>
      </c>
      <c r="P92" s="15"/>
      <c r="Q92" s="15">
        <v>0.14399999999999999</v>
      </c>
      <c r="R92" s="15"/>
      <c r="S92" s="15"/>
      <c r="T92" s="15"/>
      <c r="U92" s="15">
        <v>0.14000000000000001</v>
      </c>
      <c r="V92" s="15"/>
      <c r="W92" s="15">
        <v>13</v>
      </c>
      <c r="X92" s="15">
        <v>2.1999999999999999E-2</v>
      </c>
      <c r="Y92" s="15">
        <v>1</v>
      </c>
      <c r="Z92" s="15"/>
      <c r="AA92" s="15"/>
      <c r="AB92" s="15">
        <v>43</v>
      </c>
      <c r="AC92" s="15">
        <v>69</v>
      </c>
      <c r="AD92" s="15"/>
      <c r="AE92" s="15"/>
      <c r="AF92" s="15"/>
      <c r="AG92" s="15"/>
      <c r="AH92" s="15">
        <v>0.04</v>
      </c>
      <c r="AI92" s="27">
        <v>2.8096551154133736E-3</v>
      </c>
      <c r="AJ92" s="15"/>
      <c r="AK92" s="15"/>
      <c r="AL92" s="15"/>
      <c r="AM92" s="15"/>
      <c r="AN92" s="15"/>
      <c r="AO92" s="15"/>
      <c r="AP92" s="27"/>
      <c r="AQ92" s="15"/>
      <c r="AR92" s="15"/>
      <c r="AS92" s="27"/>
      <c r="AT92" s="28">
        <v>40000</v>
      </c>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21"/>
      <c r="BX92" s="15"/>
      <c r="BY92" s="15"/>
      <c r="BZ92" s="15"/>
    </row>
    <row r="93" spans="1:78" ht="15" customHeight="1" x14ac:dyDescent="0.2">
      <c r="A93" s="13">
        <v>42199</v>
      </c>
      <c r="B93" s="14"/>
      <c r="C93" s="14" t="s">
        <v>78</v>
      </c>
      <c r="D93" s="11"/>
      <c r="E93" s="11" t="s">
        <v>80</v>
      </c>
      <c r="F93" s="11"/>
      <c r="G93" s="15">
        <v>4.9000000000000004</v>
      </c>
      <c r="H93" s="15">
        <v>5.2</v>
      </c>
      <c r="I93" s="15"/>
      <c r="J93" s="15"/>
      <c r="K93" s="15"/>
      <c r="L93" s="15"/>
      <c r="M93" s="15">
        <v>13.2</v>
      </c>
      <c r="N93" s="15">
        <v>2.5</v>
      </c>
      <c r="O93" s="15">
        <v>24</v>
      </c>
      <c r="P93" s="15"/>
      <c r="Q93" s="15">
        <v>1.0999999999999999E-2</v>
      </c>
      <c r="R93" s="15"/>
      <c r="S93" s="15"/>
      <c r="T93" s="15"/>
      <c r="U93" s="25">
        <f>0.5*0.11</f>
        <v>5.5E-2</v>
      </c>
      <c r="V93" s="15"/>
      <c r="W93" s="15">
        <v>7.4999999999999997E-2</v>
      </c>
      <c r="X93" s="15">
        <v>2E-3</v>
      </c>
      <c r="Y93" s="15">
        <v>1.9E-2</v>
      </c>
      <c r="Z93" s="15"/>
      <c r="AA93" s="15"/>
      <c r="AB93" s="22">
        <f>0.5*2</f>
        <v>1</v>
      </c>
      <c r="AC93" s="22">
        <f>0.5*2</f>
        <v>1</v>
      </c>
      <c r="AD93" s="15"/>
      <c r="AE93" s="15"/>
      <c r="AF93" s="15"/>
      <c r="AG93" s="15"/>
      <c r="AH93" s="22">
        <f>0.5*0.002</f>
        <v>1E-3</v>
      </c>
      <c r="AI93" s="15"/>
      <c r="AJ93" s="15"/>
      <c r="AK93" s="15"/>
      <c r="AL93" s="15"/>
      <c r="AM93" s="15"/>
      <c r="AN93" s="15"/>
      <c r="AO93" s="15"/>
      <c r="AP93" s="15"/>
      <c r="AQ93" s="15"/>
      <c r="AR93" s="15"/>
      <c r="AS93" s="15">
        <v>0.3</v>
      </c>
      <c r="AT93" s="22">
        <f>0.5*1</f>
        <v>0.5</v>
      </c>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v>0.2</v>
      </c>
      <c r="BV93" s="15" t="s">
        <v>84</v>
      </c>
      <c r="BW93" s="21">
        <v>40</v>
      </c>
      <c r="BX93" s="15">
        <v>0</v>
      </c>
      <c r="BY93" s="15">
        <v>0</v>
      </c>
      <c r="BZ93" s="15" t="s">
        <v>82</v>
      </c>
    </row>
    <row r="94" spans="1:78" ht="15" customHeight="1" x14ac:dyDescent="0.2">
      <c r="A94" s="13">
        <v>42199</v>
      </c>
      <c r="B94" s="14"/>
      <c r="C94" s="14" t="s">
        <v>78</v>
      </c>
      <c r="D94" s="11"/>
      <c r="E94" s="11" t="s">
        <v>83</v>
      </c>
      <c r="F94" s="11"/>
      <c r="G94" s="15">
        <v>6.5</v>
      </c>
      <c r="H94" s="15">
        <v>5.5</v>
      </c>
      <c r="I94" s="15"/>
      <c r="J94" s="15"/>
      <c r="K94" s="15"/>
      <c r="L94" s="15"/>
      <c r="M94" s="15">
        <v>23</v>
      </c>
      <c r="N94" s="15">
        <v>17</v>
      </c>
      <c r="O94" s="15">
        <v>46</v>
      </c>
      <c r="P94" s="15"/>
      <c r="Q94" s="15">
        <v>1.2999999999999999E-2</v>
      </c>
      <c r="R94" s="15"/>
      <c r="S94" s="15"/>
      <c r="T94" s="15"/>
      <c r="U94" s="25">
        <f>0.5*0.11</f>
        <v>5.5E-2</v>
      </c>
      <c r="V94" s="15"/>
      <c r="W94" s="15">
        <v>0.84</v>
      </c>
      <c r="X94" s="15">
        <v>2E-3</v>
      </c>
      <c r="Y94" s="15">
        <v>7.9000000000000001E-2</v>
      </c>
      <c r="Z94" s="15"/>
      <c r="AA94" s="15"/>
      <c r="AB94" s="15">
        <v>2</v>
      </c>
      <c r="AC94" s="15">
        <v>5</v>
      </c>
      <c r="AD94" s="15"/>
      <c r="AE94" s="15"/>
      <c r="AF94" s="15"/>
      <c r="AG94" s="15"/>
      <c r="AH94" s="22">
        <f>0.5*0.002</f>
        <v>1E-3</v>
      </c>
      <c r="AI94" s="15"/>
      <c r="AJ94" s="15"/>
      <c r="AK94" s="15"/>
      <c r="AL94" s="15"/>
      <c r="AM94" s="15"/>
      <c r="AN94" s="15"/>
      <c r="AO94" s="15"/>
      <c r="AP94" s="15"/>
      <c r="AQ94" s="15"/>
      <c r="AR94" s="15"/>
      <c r="AS94" s="15">
        <v>2.6</v>
      </c>
      <c r="AT94" s="15">
        <v>4300</v>
      </c>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v>0.17</v>
      </c>
      <c r="BV94" s="15" t="s">
        <v>86</v>
      </c>
      <c r="BW94" s="21">
        <v>30</v>
      </c>
      <c r="BX94" s="15">
        <v>0</v>
      </c>
      <c r="BY94" s="15">
        <v>0</v>
      </c>
      <c r="BZ94" s="15" t="s">
        <v>82</v>
      </c>
    </row>
    <row r="95" spans="1:78" ht="15" customHeight="1" x14ac:dyDescent="0.2">
      <c r="A95" s="13">
        <v>42212</v>
      </c>
      <c r="B95" s="14"/>
      <c r="C95" s="14" t="s">
        <v>90</v>
      </c>
      <c r="D95" s="11"/>
      <c r="E95" s="11" t="s">
        <v>83</v>
      </c>
      <c r="F95" s="11"/>
      <c r="G95" s="15"/>
      <c r="H95" s="15"/>
      <c r="I95" s="15"/>
      <c r="J95" s="15"/>
      <c r="K95" s="15"/>
      <c r="L95" s="15"/>
      <c r="M95" s="15"/>
      <c r="N95" s="15"/>
      <c r="O95" s="15"/>
      <c r="P95" s="15"/>
      <c r="Q95" s="15"/>
      <c r="R95" s="15"/>
      <c r="S95" s="15"/>
      <c r="T95" s="15"/>
      <c r="U95" s="25"/>
      <c r="V95" s="15"/>
      <c r="W95" s="15"/>
      <c r="X95" s="15"/>
      <c r="Y95" s="15"/>
      <c r="Z95" s="15"/>
      <c r="AA95" s="15"/>
      <c r="AB95" s="15"/>
      <c r="AC95" s="15"/>
      <c r="AD95" s="15"/>
      <c r="AE95" s="15"/>
      <c r="AF95" s="15"/>
      <c r="AG95" s="15"/>
      <c r="AH95" s="22"/>
      <c r="AI95" s="15"/>
      <c r="AJ95" s="15"/>
      <c r="AK95" s="15"/>
      <c r="AL95" s="15"/>
      <c r="AM95" s="15"/>
      <c r="AN95" s="15"/>
      <c r="AO95" s="15"/>
      <c r="AP95" s="15"/>
      <c r="AQ95" s="15"/>
      <c r="AR95" s="15"/>
      <c r="AS95" s="15"/>
      <c r="AT95" s="15">
        <v>700</v>
      </c>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21"/>
      <c r="BX95" s="15"/>
      <c r="BY95" s="15"/>
      <c r="BZ95" s="15"/>
    </row>
    <row r="96" spans="1:78" ht="15" customHeight="1" x14ac:dyDescent="0.2">
      <c r="A96" s="13">
        <v>42215</v>
      </c>
      <c r="B96" s="14"/>
      <c r="C96" s="14" t="s">
        <v>90</v>
      </c>
      <c r="D96" s="11"/>
      <c r="E96" s="11" t="s">
        <v>83</v>
      </c>
      <c r="F96" s="11"/>
      <c r="G96" s="15"/>
      <c r="H96" s="15"/>
      <c r="I96" s="15"/>
      <c r="J96" s="15"/>
      <c r="K96" s="15"/>
      <c r="L96" s="15"/>
      <c r="M96" s="15"/>
      <c r="N96" s="15"/>
      <c r="O96" s="15"/>
      <c r="P96" s="15"/>
      <c r="Q96" s="15"/>
      <c r="R96" s="15"/>
      <c r="S96" s="15"/>
      <c r="T96" s="15"/>
      <c r="U96" s="25"/>
      <c r="V96" s="15"/>
      <c r="W96" s="15"/>
      <c r="X96" s="15"/>
      <c r="Y96" s="15"/>
      <c r="Z96" s="15"/>
      <c r="AA96" s="15"/>
      <c r="AB96" s="15"/>
      <c r="AC96" s="15"/>
      <c r="AD96" s="15"/>
      <c r="AE96" s="15"/>
      <c r="AF96" s="15"/>
      <c r="AG96" s="15"/>
      <c r="AH96" s="22"/>
      <c r="AI96" s="15"/>
      <c r="AJ96" s="15"/>
      <c r="AK96" s="15"/>
      <c r="AL96" s="15"/>
      <c r="AM96" s="15"/>
      <c r="AN96" s="15"/>
      <c r="AO96" s="15"/>
      <c r="AP96" s="15"/>
      <c r="AQ96" s="15"/>
      <c r="AR96" s="15"/>
      <c r="AS96" s="15"/>
      <c r="AT96" s="15">
        <v>10</v>
      </c>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21"/>
      <c r="BX96" s="15"/>
      <c r="BY96" s="15"/>
      <c r="BZ96" s="15"/>
    </row>
    <row r="97" spans="1:78" ht="15" customHeight="1" x14ac:dyDescent="0.2">
      <c r="A97" s="13">
        <v>42227</v>
      </c>
      <c r="B97" s="14"/>
      <c r="C97" s="14" t="s">
        <v>78</v>
      </c>
      <c r="D97" s="11"/>
      <c r="E97" s="13" t="s">
        <v>79</v>
      </c>
      <c r="F97" s="15">
        <v>3128</v>
      </c>
      <c r="G97" s="15">
        <v>8.4</v>
      </c>
      <c r="H97" s="15"/>
      <c r="I97" s="15"/>
      <c r="J97" s="15"/>
      <c r="K97" s="15"/>
      <c r="L97" s="15"/>
      <c r="M97" s="15">
        <v>21</v>
      </c>
      <c r="N97" s="15">
        <v>53</v>
      </c>
      <c r="O97" s="15">
        <v>58</v>
      </c>
      <c r="P97" s="15"/>
      <c r="Q97" s="15"/>
      <c r="R97" s="15"/>
      <c r="S97" s="15"/>
      <c r="T97" s="15"/>
      <c r="U97" s="15">
        <v>0.55000000000000004</v>
      </c>
      <c r="V97" s="15"/>
      <c r="W97" s="15">
        <v>24</v>
      </c>
      <c r="X97" s="15">
        <v>1.87</v>
      </c>
      <c r="Y97" s="15">
        <v>2.6</v>
      </c>
      <c r="Z97" s="15"/>
      <c r="AA97" s="15"/>
      <c r="AB97" s="15">
        <v>7</v>
      </c>
      <c r="AC97" s="15">
        <v>39</v>
      </c>
      <c r="AD97" s="15"/>
      <c r="AE97" s="15"/>
      <c r="AF97" s="15"/>
      <c r="AG97" s="15"/>
      <c r="AH97" s="15">
        <v>4.4999999999999998E-2</v>
      </c>
      <c r="AI97" s="27">
        <v>1.5703942440013362E-3</v>
      </c>
      <c r="AJ97" s="15"/>
      <c r="AK97" s="15"/>
      <c r="AL97" s="15"/>
      <c r="AM97" s="15"/>
      <c r="AN97" s="15"/>
      <c r="AO97" s="15"/>
      <c r="AP97" s="27"/>
      <c r="AQ97" s="15"/>
      <c r="AR97" s="15"/>
      <c r="AS97" s="27"/>
      <c r="AT97" s="28">
        <v>11000</v>
      </c>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21"/>
      <c r="BX97" s="15"/>
      <c r="BY97" s="15"/>
      <c r="BZ97" s="15"/>
    </row>
    <row r="98" spans="1:78" ht="15" customHeight="1" x14ac:dyDescent="0.2">
      <c r="A98" s="13">
        <v>42228</v>
      </c>
      <c r="B98" s="14"/>
      <c r="C98" s="14" t="s">
        <v>78</v>
      </c>
      <c r="D98" s="11"/>
      <c r="E98" s="11" t="s">
        <v>80</v>
      </c>
      <c r="F98" s="11"/>
      <c r="G98" s="15">
        <v>4.3</v>
      </c>
      <c r="H98" s="15">
        <v>5.5</v>
      </c>
      <c r="I98" s="15"/>
      <c r="J98" s="15"/>
      <c r="K98" s="15"/>
      <c r="L98" s="15"/>
      <c r="M98" s="15">
        <v>9.5</v>
      </c>
      <c r="N98" s="22">
        <v>1.5</v>
      </c>
      <c r="O98" s="15">
        <v>17</v>
      </c>
      <c r="P98" s="15"/>
      <c r="Q98" s="15">
        <v>1.7000000000000001E-2</v>
      </c>
      <c r="R98" s="15"/>
      <c r="S98" s="15"/>
      <c r="T98" s="15"/>
      <c r="U98" s="25">
        <f>0.5*0.11</f>
        <v>5.5E-2</v>
      </c>
      <c r="V98" s="15"/>
      <c r="W98" s="15">
        <v>0.17</v>
      </c>
      <c r="X98" s="15">
        <v>2E-3</v>
      </c>
      <c r="Y98" s="15">
        <v>1.4E-2</v>
      </c>
      <c r="Z98" s="15"/>
      <c r="AA98" s="15"/>
      <c r="AB98" s="22">
        <f>0.5*2</f>
        <v>1</v>
      </c>
      <c r="AC98" s="22">
        <f>0.5*2</f>
        <v>1</v>
      </c>
      <c r="AD98" s="15"/>
      <c r="AE98" s="15"/>
      <c r="AF98" s="15"/>
      <c r="AG98" s="15"/>
      <c r="AH98" s="22">
        <f>0.5*0.002</f>
        <v>1E-3</v>
      </c>
      <c r="AI98" s="15"/>
      <c r="AJ98" s="15"/>
      <c r="AK98" s="15"/>
      <c r="AL98" s="15"/>
      <c r="AM98" s="15"/>
      <c r="AN98" s="15"/>
      <c r="AO98" s="15"/>
      <c r="AP98" s="15"/>
      <c r="AQ98" s="15"/>
      <c r="AR98" s="15"/>
      <c r="AS98" s="15">
        <v>0.71</v>
      </c>
      <c r="AT98" s="22">
        <f>0.5*1</f>
        <v>0.5</v>
      </c>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v>0.31</v>
      </c>
      <c r="BV98" s="15" t="s">
        <v>107</v>
      </c>
      <c r="BW98" s="21">
        <v>37.5</v>
      </c>
      <c r="BX98" s="15">
        <v>0</v>
      </c>
      <c r="BY98" s="15">
        <v>0</v>
      </c>
      <c r="BZ98" s="15" t="s">
        <v>96</v>
      </c>
    </row>
    <row r="99" spans="1:78" ht="15" customHeight="1" x14ac:dyDescent="0.2">
      <c r="A99" s="13">
        <v>42228</v>
      </c>
      <c r="B99" s="14"/>
      <c r="C99" s="14" t="s">
        <v>78</v>
      </c>
      <c r="D99" s="11"/>
      <c r="E99" s="11" t="s">
        <v>83</v>
      </c>
      <c r="F99" s="11"/>
      <c r="G99" s="15">
        <v>5</v>
      </c>
      <c r="H99" s="15">
        <v>5.8</v>
      </c>
      <c r="I99" s="15"/>
      <c r="J99" s="15"/>
      <c r="K99" s="15"/>
      <c r="L99" s="15"/>
      <c r="M99" s="15">
        <v>28</v>
      </c>
      <c r="N99" s="15">
        <v>15</v>
      </c>
      <c r="O99" s="15">
        <v>47</v>
      </c>
      <c r="P99" s="15"/>
      <c r="Q99" s="15">
        <v>3.2000000000000001E-2</v>
      </c>
      <c r="R99" s="15"/>
      <c r="S99" s="15"/>
      <c r="T99" s="15"/>
      <c r="U99" s="15">
        <v>0.1</v>
      </c>
      <c r="V99" s="15"/>
      <c r="W99" s="15">
        <v>0.35</v>
      </c>
      <c r="X99" s="15">
        <v>2E-3</v>
      </c>
      <c r="Y99" s="15">
        <v>6.0999999999999999E-2</v>
      </c>
      <c r="Z99" s="15"/>
      <c r="AA99" s="15"/>
      <c r="AB99" s="22">
        <f>0.5*2</f>
        <v>1</v>
      </c>
      <c r="AC99" s="22">
        <f>0.5*2</f>
        <v>1</v>
      </c>
      <c r="AD99" s="15"/>
      <c r="AE99" s="15"/>
      <c r="AF99" s="15"/>
      <c r="AG99" s="15"/>
      <c r="AH99" s="15">
        <v>2E-3</v>
      </c>
      <c r="AI99" s="15"/>
      <c r="AJ99" s="15"/>
      <c r="AK99" s="15"/>
      <c r="AL99" s="15"/>
      <c r="AM99" s="15"/>
      <c r="AN99" s="15"/>
      <c r="AO99" s="15"/>
      <c r="AP99" s="15"/>
      <c r="AQ99" s="15"/>
      <c r="AR99" s="15"/>
      <c r="AS99" s="15">
        <v>2.7</v>
      </c>
      <c r="AT99" s="22">
        <f>0.5*1</f>
        <v>0.5</v>
      </c>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v>0.2</v>
      </c>
      <c r="BV99" s="15" t="s">
        <v>93</v>
      </c>
      <c r="BW99" s="21">
        <v>32.5</v>
      </c>
      <c r="BX99" s="15">
        <v>0</v>
      </c>
      <c r="BY99" s="15">
        <v>0</v>
      </c>
      <c r="BZ99" s="15" t="s">
        <v>96</v>
      </c>
    </row>
    <row r="100" spans="1:78" ht="15" customHeight="1" x14ac:dyDescent="0.2">
      <c r="A100" s="13">
        <v>42255</v>
      </c>
      <c r="B100" s="14"/>
      <c r="C100" s="14" t="s">
        <v>78</v>
      </c>
      <c r="D100" s="11"/>
      <c r="E100" s="13" t="s">
        <v>79</v>
      </c>
      <c r="F100" s="15">
        <v>3673</v>
      </c>
      <c r="G100" s="15">
        <v>8.4</v>
      </c>
      <c r="H100" s="15"/>
      <c r="I100" s="15"/>
      <c r="J100" s="15"/>
      <c r="K100" s="15"/>
      <c r="L100" s="15"/>
      <c r="M100" s="15">
        <v>18.5</v>
      </c>
      <c r="N100" s="15">
        <v>53</v>
      </c>
      <c r="O100" s="15">
        <v>59</v>
      </c>
      <c r="P100" s="15"/>
      <c r="Q100" s="15">
        <v>4.5999999999999996</v>
      </c>
      <c r="R100" s="15"/>
      <c r="S100" s="15"/>
      <c r="T100" s="15"/>
      <c r="U100" s="15">
        <v>4.5999999999999996</v>
      </c>
      <c r="V100" s="15"/>
      <c r="W100" s="15">
        <v>19</v>
      </c>
      <c r="X100" s="15">
        <v>2.6</v>
      </c>
      <c r="Y100" s="15">
        <v>3.3</v>
      </c>
      <c r="Z100" s="15"/>
      <c r="AA100" s="15"/>
      <c r="AB100" s="15">
        <v>4</v>
      </c>
      <c r="AC100" s="15">
        <v>28</v>
      </c>
      <c r="AD100" s="15"/>
      <c r="AE100" s="15"/>
      <c r="AF100" s="15"/>
      <c r="AG100" s="15"/>
      <c r="AH100" s="15">
        <v>3.5999999999999997E-2</v>
      </c>
      <c r="AI100" s="27">
        <v>1.7881320792116548E-3</v>
      </c>
      <c r="AJ100" s="15"/>
      <c r="AK100" s="15"/>
      <c r="AL100" s="15"/>
      <c r="AM100" s="15"/>
      <c r="AN100" s="15"/>
      <c r="AO100" s="15"/>
      <c r="AP100" s="27"/>
      <c r="AQ100" s="15"/>
      <c r="AR100" s="15"/>
      <c r="AS100" s="27"/>
      <c r="AT100" s="28">
        <v>6000</v>
      </c>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21"/>
      <c r="BX100" s="15"/>
      <c r="BY100" s="15"/>
      <c r="BZ100" s="15"/>
    </row>
    <row r="101" spans="1:78" ht="15" customHeight="1" x14ac:dyDescent="0.2">
      <c r="A101" s="13">
        <v>42256</v>
      </c>
      <c r="B101" s="14"/>
      <c r="C101" s="14" t="s">
        <v>78</v>
      </c>
      <c r="D101" s="11"/>
      <c r="E101" s="11" t="s">
        <v>80</v>
      </c>
      <c r="F101" s="11"/>
      <c r="G101" s="15">
        <v>4.8</v>
      </c>
      <c r="H101" s="15">
        <v>9.5</v>
      </c>
      <c r="I101" s="15"/>
      <c r="J101" s="15"/>
      <c r="K101" s="15"/>
      <c r="L101" s="15"/>
      <c r="M101" s="15">
        <v>6.5</v>
      </c>
      <c r="N101" s="15">
        <v>1.5</v>
      </c>
      <c r="O101" s="15">
        <v>13</v>
      </c>
      <c r="P101" s="15"/>
      <c r="Q101" s="15">
        <v>1.7999999999999999E-2</v>
      </c>
      <c r="R101" s="15"/>
      <c r="S101" s="15"/>
      <c r="T101" s="15"/>
      <c r="U101" s="25">
        <f>0.5*0.11</f>
        <v>5.5E-2</v>
      </c>
      <c r="V101" s="15"/>
      <c r="W101" s="15">
        <v>7.4999999999999997E-2</v>
      </c>
      <c r="X101" s="15">
        <v>4.0000000000000001E-3</v>
      </c>
      <c r="Y101" s="15">
        <v>1.2999999999999999E-2</v>
      </c>
      <c r="Z101" s="15"/>
      <c r="AA101" s="15"/>
      <c r="AB101" s="22">
        <f>0.5*2</f>
        <v>1</v>
      </c>
      <c r="AC101" s="22">
        <f>0.5*2</f>
        <v>1</v>
      </c>
      <c r="AD101" s="15"/>
      <c r="AE101" s="15"/>
      <c r="AF101" s="15"/>
      <c r="AG101" s="15"/>
      <c r="AH101" s="22">
        <f>0.5*0.002</f>
        <v>1E-3</v>
      </c>
      <c r="AI101" s="15"/>
      <c r="AJ101" s="15"/>
      <c r="AK101" s="15"/>
      <c r="AL101" s="15"/>
      <c r="AM101" s="15"/>
      <c r="AN101" s="15"/>
      <c r="AO101" s="15"/>
      <c r="AP101" s="15"/>
      <c r="AQ101" s="15"/>
      <c r="AR101" s="15"/>
      <c r="AS101" s="15">
        <v>0.45</v>
      </c>
      <c r="AT101" s="22">
        <f>0.5*1</f>
        <v>0.5</v>
      </c>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v>0.43</v>
      </c>
      <c r="BV101" s="15" t="s">
        <v>112</v>
      </c>
      <c r="BW101" s="21">
        <v>50</v>
      </c>
      <c r="BX101" s="15">
        <v>0</v>
      </c>
      <c r="BY101" s="15">
        <v>0</v>
      </c>
      <c r="BZ101" s="15" t="s">
        <v>82</v>
      </c>
    </row>
    <row r="102" spans="1:78" ht="15" customHeight="1" x14ac:dyDescent="0.2">
      <c r="A102" s="13">
        <v>42256</v>
      </c>
      <c r="B102" s="14"/>
      <c r="C102" s="14" t="s">
        <v>78</v>
      </c>
      <c r="D102" s="11"/>
      <c r="E102" s="11" t="s">
        <v>83</v>
      </c>
      <c r="F102" s="11"/>
      <c r="G102" s="15">
        <v>6.4</v>
      </c>
      <c r="H102" s="15">
        <v>9.9</v>
      </c>
      <c r="I102" s="15"/>
      <c r="J102" s="15"/>
      <c r="K102" s="15"/>
      <c r="L102" s="15"/>
      <c r="M102" s="15">
        <v>16.399999999999999</v>
      </c>
      <c r="N102" s="15">
        <v>7</v>
      </c>
      <c r="O102" s="15">
        <v>25</v>
      </c>
      <c r="P102" s="15"/>
      <c r="Q102" s="15">
        <v>6.3E-2</v>
      </c>
      <c r="R102" s="15"/>
      <c r="S102" s="15"/>
      <c r="T102" s="15"/>
      <c r="U102" s="15">
        <v>0.13</v>
      </c>
      <c r="V102" s="15"/>
      <c r="W102" s="15">
        <v>0.27</v>
      </c>
      <c r="X102" s="15">
        <v>2E-3</v>
      </c>
      <c r="Y102" s="15">
        <v>4.2000000000000003E-2</v>
      </c>
      <c r="Z102" s="15"/>
      <c r="AA102" s="15"/>
      <c r="AB102" s="22">
        <f>0.5*2</f>
        <v>1</v>
      </c>
      <c r="AC102" s="22">
        <f>0.5*2</f>
        <v>1</v>
      </c>
      <c r="AD102" s="15"/>
      <c r="AE102" s="15"/>
      <c r="AF102" s="15"/>
      <c r="AG102" s="15"/>
      <c r="AH102" s="22">
        <f>0.5*0.002</f>
        <v>1E-3</v>
      </c>
      <c r="AI102" s="15"/>
      <c r="AJ102" s="15"/>
      <c r="AK102" s="15"/>
      <c r="AL102" s="15"/>
      <c r="AM102" s="15"/>
      <c r="AN102" s="15"/>
      <c r="AO102" s="15"/>
      <c r="AP102" s="15"/>
      <c r="AQ102" s="15"/>
      <c r="AR102" s="15"/>
      <c r="AS102" s="15">
        <v>1.32</v>
      </c>
      <c r="AT102" s="15">
        <v>65</v>
      </c>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v>0.31</v>
      </c>
      <c r="BV102" s="15" t="s">
        <v>84</v>
      </c>
      <c r="BW102" s="21">
        <v>40</v>
      </c>
      <c r="BX102" s="15">
        <v>0</v>
      </c>
      <c r="BY102" s="15">
        <v>0</v>
      </c>
      <c r="BZ102" s="15" t="s">
        <v>82</v>
      </c>
    </row>
    <row r="103" spans="1:78" ht="15" customHeight="1" x14ac:dyDescent="0.2">
      <c r="A103" s="13">
        <v>42282</v>
      </c>
      <c r="B103" s="14"/>
      <c r="C103" s="14" t="s">
        <v>78</v>
      </c>
      <c r="D103" s="11"/>
      <c r="E103" s="13" t="s">
        <v>79</v>
      </c>
      <c r="F103" s="15">
        <v>4254</v>
      </c>
      <c r="G103" s="15">
        <v>8.5</v>
      </c>
      <c r="H103" s="15"/>
      <c r="I103" s="15"/>
      <c r="J103" s="15"/>
      <c r="K103" s="15"/>
      <c r="L103" s="15"/>
      <c r="M103" s="15">
        <v>25</v>
      </c>
      <c r="N103" s="15">
        <v>57</v>
      </c>
      <c r="O103" s="15">
        <v>62</v>
      </c>
      <c r="P103" s="15"/>
      <c r="Q103" s="15">
        <v>3.2</v>
      </c>
      <c r="R103" s="15"/>
      <c r="S103" s="15"/>
      <c r="T103" s="15"/>
      <c r="U103" s="15">
        <v>3.3</v>
      </c>
      <c r="V103" s="15"/>
      <c r="W103" s="15">
        <v>14</v>
      </c>
      <c r="X103" s="15">
        <v>1.08</v>
      </c>
      <c r="Y103" s="15">
        <v>1.8</v>
      </c>
      <c r="Z103" s="15"/>
      <c r="AA103" s="15"/>
      <c r="AB103" s="15">
        <v>4</v>
      </c>
      <c r="AC103" s="15">
        <v>25</v>
      </c>
      <c r="AD103" s="15"/>
      <c r="AE103" s="15"/>
      <c r="AF103" s="15"/>
      <c r="AG103" s="15"/>
      <c r="AH103" s="15">
        <v>3.5999999999999997E-2</v>
      </c>
      <c r="AI103" s="27">
        <v>1.4670874975100951E-3</v>
      </c>
      <c r="AJ103" s="15"/>
      <c r="AK103" s="15"/>
      <c r="AL103" s="15"/>
      <c r="AM103" s="15"/>
      <c r="AN103" s="15"/>
      <c r="AO103" s="15"/>
      <c r="AP103" s="27"/>
      <c r="AQ103" s="15"/>
      <c r="AR103" s="15"/>
      <c r="AS103" s="27"/>
      <c r="AT103" s="28">
        <v>12000</v>
      </c>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21"/>
      <c r="BX103" s="15"/>
      <c r="BY103" s="15"/>
      <c r="BZ103" s="15"/>
    </row>
    <row r="104" spans="1:78" ht="15" customHeight="1" x14ac:dyDescent="0.2">
      <c r="A104" s="13">
        <v>42283</v>
      </c>
      <c r="B104" s="14"/>
      <c r="C104" s="14" t="s">
        <v>78</v>
      </c>
      <c r="D104" s="11"/>
      <c r="E104" s="11" t="s">
        <v>80</v>
      </c>
      <c r="F104" s="11"/>
      <c r="G104" s="15">
        <v>4.5999999999999996</v>
      </c>
      <c r="H104" s="15">
        <v>14.4</v>
      </c>
      <c r="I104" s="15"/>
      <c r="J104" s="15"/>
      <c r="K104" s="15"/>
      <c r="L104" s="15"/>
      <c r="M104" s="15">
        <v>4.4000000000000004</v>
      </c>
      <c r="N104" s="22">
        <v>1.5</v>
      </c>
      <c r="O104" s="15">
        <v>8</v>
      </c>
      <c r="P104" s="15"/>
      <c r="Q104" s="15">
        <v>2.9000000000000001E-2</v>
      </c>
      <c r="R104" s="15"/>
      <c r="S104" s="15"/>
      <c r="T104" s="15"/>
      <c r="U104" s="25">
        <f>0.5*0.11</f>
        <v>5.5E-2</v>
      </c>
      <c r="V104" s="15"/>
      <c r="W104" s="15">
        <v>0.21</v>
      </c>
      <c r="X104" s="15">
        <v>2E-3</v>
      </c>
      <c r="Y104" s="15">
        <v>1.4E-2</v>
      </c>
      <c r="Z104" s="15"/>
      <c r="AA104" s="15"/>
      <c r="AB104" s="15">
        <v>2</v>
      </c>
      <c r="AC104" s="22">
        <f>0.5*2</f>
        <v>1</v>
      </c>
      <c r="AD104" s="15"/>
      <c r="AE104" s="15"/>
      <c r="AF104" s="15"/>
      <c r="AG104" s="15"/>
      <c r="AH104" s="22">
        <f>0.5*0.002</f>
        <v>1E-3</v>
      </c>
      <c r="AI104" s="15"/>
      <c r="AJ104" s="15"/>
      <c r="AK104" s="15"/>
      <c r="AL104" s="15"/>
      <c r="AM104" s="15"/>
      <c r="AN104" s="15"/>
      <c r="AO104" s="15"/>
      <c r="AP104" s="15"/>
      <c r="AQ104" s="15"/>
      <c r="AR104" s="15"/>
      <c r="AS104" s="15">
        <v>0.49</v>
      </c>
      <c r="AT104" s="22">
        <f>0.5*1</f>
        <v>0.5</v>
      </c>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v>0.54</v>
      </c>
      <c r="BV104" s="15" t="s">
        <v>112</v>
      </c>
      <c r="BW104" s="21">
        <v>50</v>
      </c>
      <c r="BX104" s="15">
        <v>0</v>
      </c>
      <c r="BY104" s="15">
        <v>0</v>
      </c>
      <c r="BZ104" s="15" t="s">
        <v>82</v>
      </c>
    </row>
    <row r="105" spans="1:78" ht="15" customHeight="1" x14ac:dyDescent="0.2">
      <c r="A105" s="13">
        <v>42283</v>
      </c>
      <c r="B105" s="14"/>
      <c r="C105" s="14" t="s">
        <v>78</v>
      </c>
      <c r="D105" s="11"/>
      <c r="E105" s="11" t="s">
        <v>83</v>
      </c>
      <c r="F105" s="11"/>
      <c r="G105" s="15">
        <v>6.9</v>
      </c>
      <c r="H105" s="15">
        <v>14.9</v>
      </c>
      <c r="I105" s="15"/>
      <c r="J105" s="15"/>
      <c r="K105" s="15"/>
      <c r="L105" s="15"/>
      <c r="M105" s="15">
        <v>18.7</v>
      </c>
      <c r="N105" s="15">
        <v>12</v>
      </c>
      <c r="O105" s="15">
        <v>31</v>
      </c>
      <c r="P105" s="15"/>
      <c r="Q105" s="15">
        <v>3.5000000000000003E-2</v>
      </c>
      <c r="R105" s="15"/>
      <c r="S105" s="15"/>
      <c r="T105" s="15"/>
      <c r="U105" s="25">
        <f>0.5*0.11</f>
        <v>5.5E-2</v>
      </c>
      <c r="V105" s="15"/>
      <c r="W105" s="15">
        <v>0.4</v>
      </c>
      <c r="X105" s="15">
        <v>2E-3</v>
      </c>
      <c r="Y105" s="15">
        <v>0.04</v>
      </c>
      <c r="Z105" s="15"/>
      <c r="AA105" s="15"/>
      <c r="AB105" s="22">
        <f>0.5*2</f>
        <v>1</v>
      </c>
      <c r="AC105" s="22">
        <f>0.5*2</f>
        <v>1</v>
      </c>
      <c r="AD105" s="15"/>
      <c r="AE105" s="15"/>
      <c r="AF105" s="15"/>
      <c r="AG105" s="15"/>
      <c r="AH105" s="22">
        <f>0.5*0.002</f>
        <v>1E-3</v>
      </c>
      <c r="AI105" s="15"/>
      <c r="AJ105" s="15"/>
      <c r="AK105" s="15"/>
      <c r="AL105" s="15"/>
      <c r="AM105" s="15"/>
      <c r="AN105" s="15"/>
      <c r="AO105" s="15"/>
      <c r="AP105" s="15"/>
      <c r="AQ105" s="15"/>
      <c r="AR105" s="15"/>
      <c r="AS105" s="15">
        <v>1.8</v>
      </c>
      <c r="AT105" s="15">
        <v>30</v>
      </c>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v>0.24</v>
      </c>
      <c r="BV105" s="15" t="s">
        <v>107</v>
      </c>
      <c r="BW105" s="21">
        <v>37.5</v>
      </c>
      <c r="BX105" s="15">
        <v>0</v>
      </c>
      <c r="BY105" s="15">
        <v>0</v>
      </c>
      <c r="BZ105" s="15" t="s">
        <v>82</v>
      </c>
    </row>
    <row r="106" spans="1:78" ht="15" customHeight="1" x14ac:dyDescent="0.2">
      <c r="A106" s="13">
        <v>42325</v>
      </c>
      <c r="B106" s="14"/>
      <c r="C106" s="14" t="s">
        <v>78</v>
      </c>
      <c r="D106" s="11"/>
      <c r="E106" s="13" t="s">
        <v>79</v>
      </c>
      <c r="F106" s="15">
        <v>3866</v>
      </c>
      <c r="G106" s="15">
        <v>8.3000000000000007</v>
      </c>
      <c r="H106" s="15"/>
      <c r="I106" s="15"/>
      <c r="J106" s="15"/>
      <c r="K106" s="15"/>
      <c r="L106" s="15"/>
      <c r="M106" s="15">
        <v>20</v>
      </c>
      <c r="N106" s="15">
        <v>52</v>
      </c>
      <c r="O106" s="15">
        <v>62</v>
      </c>
      <c r="P106" s="15"/>
      <c r="Q106" s="15">
        <v>0.27</v>
      </c>
      <c r="R106" s="15"/>
      <c r="S106" s="15"/>
      <c r="T106" s="15"/>
      <c r="U106" s="15">
        <v>0.27</v>
      </c>
      <c r="V106" s="15"/>
      <c r="W106" s="15">
        <v>10</v>
      </c>
      <c r="X106" s="15">
        <v>0.19</v>
      </c>
      <c r="Y106" s="15">
        <v>0.9</v>
      </c>
      <c r="Z106" s="15"/>
      <c r="AA106" s="15"/>
      <c r="AB106" s="15">
        <v>3</v>
      </c>
      <c r="AC106" s="15">
        <v>24</v>
      </c>
      <c r="AD106" s="15"/>
      <c r="AE106" s="15"/>
      <c r="AF106" s="15"/>
      <c r="AG106" s="15"/>
      <c r="AH106" s="15">
        <v>4.4999999999999998E-2</v>
      </c>
      <c r="AI106" s="27">
        <v>1.8747958015741444E-3</v>
      </c>
      <c r="AJ106" s="15"/>
      <c r="AK106" s="15"/>
      <c r="AL106" s="15"/>
      <c r="AM106" s="15"/>
      <c r="AN106" s="15"/>
      <c r="AO106" s="15"/>
      <c r="AP106" s="27"/>
      <c r="AQ106" s="15"/>
      <c r="AR106" s="15"/>
      <c r="AS106" s="27"/>
      <c r="AT106" s="28">
        <v>4000</v>
      </c>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21"/>
      <c r="BX106" s="15"/>
      <c r="BY106" s="15"/>
      <c r="BZ106" s="15"/>
    </row>
    <row r="107" spans="1:78" ht="15" customHeight="1" x14ac:dyDescent="0.2">
      <c r="A107" s="13">
        <v>42327</v>
      </c>
      <c r="B107" s="14"/>
      <c r="C107" s="14" t="s">
        <v>78</v>
      </c>
      <c r="D107" s="11"/>
      <c r="E107" s="11" t="s">
        <v>80</v>
      </c>
      <c r="F107" s="11"/>
      <c r="G107" s="15">
        <v>3</v>
      </c>
      <c r="H107" s="15">
        <v>9.3000000000000007</v>
      </c>
      <c r="I107" s="15"/>
      <c r="J107" s="15"/>
      <c r="K107" s="15"/>
      <c r="L107" s="15"/>
      <c r="M107" s="15">
        <v>3.2</v>
      </c>
      <c r="N107" s="15">
        <v>3</v>
      </c>
      <c r="O107" s="15">
        <v>8</v>
      </c>
      <c r="P107" s="15"/>
      <c r="Q107" s="15">
        <v>5.1999999999999998E-2</v>
      </c>
      <c r="R107" s="15"/>
      <c r="S107" s="15"/>
      <c r="T107" s="15"/>
      <c r="U107" s="25">
        <f>0.5*0.11</f>
        <v>5.5E-2</v>
      </c>
      <c r="V107" s="15"/>
      <c r="W107" s="15">
        <v>0.22</v>
      </c>
      <c r="X107" s="15">
        <v>4.8000000000000001E-2</v>
      </c>
      <c r="Y107" s="15">
        <v>5.2999999999999999E-2</v>
      </c>
      <c r="Z107" s="15"/>
      <c r="AA107" s="15"/>
      <c r="AB107" s="22">
        <f>0.5*2</f>
        <v>1</v>
      </c>
      <c r="AC107" s="22">
        <f>0.5*2</f>
        <v>1</v>
      </c>
      <c r="AD107" s="15"/>
      <c r="AE107" s="15"/>
      <c r="AF107" s="15"/>
      <c r="AG107" s="15"/>
      <c r="AH107" s="15">
        <v>1.4E-2</v>
      </c>
      <c r="AI107" s="15"/>
      <c r="AJ107" s="15"/>
      <c r="AK107" s="15"/>
      <c r="AL107" s="15"/>
      <c r="AM107" s="15"/>
      <c r="AN107" s="15"/>
      <c r="AO107" s="15"/>
      <c r="AP107" s="15"/>
      <c r="AQ107" s="15"/>
      <c r="AR107" s="15"/>
      <c r="AS107" s="15">
        <v>2.4</v>
      </c>
      <c r="AT107" s="22">
        <f>0.5*1</f>
        <v>0.5</v>
      </c>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v>0.37</v>
      </c>
      <c r="BV107" s="15" t="s">
        <v>106</v>
      </c>
      <c r="BW107" s="21">
        <v>42.5</v>
      </c>
      <c r="BX107" s="15">
        <v>0</v>
      </c>
      <c r="BY107" s="15">
        <v>0</v>
      </c>
      <c r="BZ107" s="15" t="s">
        <v>97</v>
      </c>
    </row>
    <row r="108" spans="1:78" ht="15" customHeight="1" x14ac:dyDescent="0.2">
      <c r="A108" s="13">
        <v>42327</v>
      </c>
      <c r="B108" s="14"/>
      <c r="C108" s="14" t="s">
        <v>78</v>
      </c>
      <c r="D108" s="11"/>
      <c r="E108" s="11" t="s">
        <v>83</v>
      </c>
      <c r="F108" s="11"/>
      <c r="G108" s="15">
        <v>3.1</v>
      </c>
      <c r="H108" s="15">
        <v>11.1</v>
      </c>
      <c r="I108" s="15"/>
      <c r="J108" s="15"/>
      <c r="K108" s="15"/>
      <c r="L108" s="15"/>
      <c r="M108" s="15">
        <v>7.5</v>
      </c>
      <c r="N108" s="15">
        <v>4</v>
      </c>
      <c r="O108" s="15">
        <v>16</v>
      </c>
      <c r="P108" s="15"/>
      <c r="Q108" s="15">
        <v>6.4000000000000001E-2</v>
      </c>
      <c r="R108" s="15"/>
      <c r="S108" s="15"/>
      <c r="T108" s="15"/>
      <c r="U108" s="15">
        <v>0.11</v>
      </c>
      <c r="V108" s="15"/>
      <c r="W108" s="15">
        <v>0.65</v>
      </c>
      <c r="X108" s="15">
        <v>3.4000000000000002E-2</v>
      </c>
      <c r="Y108" s="15">
        <v>5.6000000000000001E-2</v>
      </c>
      <c r="Z108" s="15"/>
      <c r="AA108" s="15"/>
      <c r="AB108" s="22">
        <f>0.5*2</f>
        <v>1</v>
      </c>
      <c r="AC108" s="15">
        <v>3</v>
      </c>
      <c r="AD108" s="15"/>
      <c r="AE108" s="15"/>
      <c r="AF108" s="15"/>
      <c r="AG108" s="15"/>
      <c r="AH108" s="15">
        <v>6.0000000000000001E-3</v>
      </c>
      <c r="AI108" s="15"/>
      <c r="AJ108" s="15"/>
      <c r="AK108" s="15"/>
      <c r="AL108" s="15"/>
      <c r="AM108" s="15"/>
      <c r="AN108" s="15"/>
      <c r="AO108" s="15"/>
      <c r="AP108" s="15"/>
      <c r="AQ108" s="15"/>
      <c r="AR108" s="15"/>
      <c r="AS108" s="15">
        <v>3.9</v>
      </c>
      <c r="AT108" s="15">
        <v>1</v>
      </c>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v>0.33</v>
      </c>
      <c r="BV108" s="15" t="s">
        <v>93</v>
      </c>
      <c r="BW108" s="21">
        <v>32.5</v>
      </c>
      <c r="BX108" s="15">
        <v>0</v>
      </c>
      <c r="BY108" s="15">
        <v>1</v>
      </c>
      <c r="BZ108" s="15" t="s">
        <v>96</v>
      </c>
    </row>
    <row r="109" spans="1:78" ht="15" customHeight="1" x14ac:dyDescent="0.2">
      <c r="A109" s="13">
        <v>42346</v>
      </c>
      <c r="B109" s="14"/>
      <c r="C109" s="14" t="s">
        <v>78</v>
      </c>
      <c r="D109" s="11"/>
      <c r="E109" s="13" t="s">
        <v>79</v>
      </c>
      <c r="F109" s="15">
        <v>3473</v>
      </c>
      <c r="G109" s="15">
        <v>8.4</v>
      </c>
      <c r="H109" s="15"/>
      <c r="I109" s="15"/>
      <c r="J109" s="15"/>
      <c r="K109" s="15"/>
      <c r="L109" s="15"/>
      <c r="M109" s="15">
        <v>22</v>
      </c>
      <c r="N109" s="15">
        <v>71</v>
      </c>
      <c r="O109" s="15">
        <v>80</v>
      </c>
      <c r="P109" s="15"/>
      <c r="Q109" s="15">
        <v>1.5</v>
      </c>
      <c r="R109" s="15"/>
      <c r="S109" s="15"/>
      <c r="T109" s="15"/>
      <c r="U109" s="15">
        <v>1.6</v>
      </c>
      <c r="V109" s="15"/>
      <c r="W109" s="15">
        <v>10</v>
      </c>
      <c r="X109" s="15">
        <v>2.2999999999999998</v>
      </c>
      <c r="Y109" s="15">
        <v>2.9</v>
      </c>
      <c r="Z109" s="15"/>
      <c r="AA109" s="15"/>
      <c r="AB109" s="15">
        <v>4</v>
      </c>
      <c r="AC109" s="15">
        <v>31</v>
      </c>
      <c r="AD109" s="15"/>
      <c r="AE109" s="15"/>
      <c r="AF109" s="15"/>
      <c r="AG109" s="15"/>
      <c r="AH109" s="15">
        <v>4.3999999999999997E-2</v>
      </c>
      <c r="AI109" s="27">
        <v>2.0019443134420907E-3</v>
      </c>
      <c r="AJ109" s="15"/>
      <c r="AK109" s="15"/>
      <c r="AL109" s="15"/>
      <c r="AM109" s="15"/>
      <c r="AN109" s="15"/>
      <c r="AO109" s="15"/>
      <c r="AP109" s="27"/>
      <c r="AQ109" s="15"/>
      <c r="AR109" s="15"/>
      <c r="AS109" s="27"/>
      <c r="AT109" s="28">
        <v>7000</v>
      </c>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21"/>
      <c r="BX109" s="15"/>
      <c r="BY109" s="15"/>
      <c r="BZ109" s="15"/>
    </row>
    <row r="110" spans="1:78" ht="15" customHeight="1" x14ac:dyDescent="0.2">
      <c r="A110" s="13">
        <v>42347</v>
      </c>
      <c r="B110" s="14"/>
      <c r="C110" s="14" t="s">
        <v>78</v>
      </c>
      <c r="D110" s="11"/>
      <c r="E110" s="11" t="s">
        <v>80</v>
      </c>
      <c r="F110" s="11"/>
      <c r="G110" s="15">
        <v>3</v>
      </c>
      <c r="H110" s="15">
        <v>11.8</v>
      </c>
      <c r="I110" s="15"/>
      <c r="J110" s="15"/>
      <c r="K110" s="15"/>
      <c r="L110" s="15"/>
      <c r="M110" s="15">
        <v>2.8</v>
      </c>
      <c r="N110" s="15">
        <v>1.5</v>
      </c>
      <c r="O110" s="15">
        <v>18</v>
      </c>
      <c r="P110" s="15"/>
      <c r="Q110" s="15">
        <v>6.9000000000000006E-2</v>
      </c>
      <c r="R110" s="15"/>
      <c r="S110" s="15"/>
      <c r="T110" s="15"/>
      <c r="U110" s="15">
        <v>0.12</v>
      </c>
      <c r="V110" s="15"/>
      <c r="W110" s="15">
        <v>0.24</v>
      </c>
      <c r="X110" s="15">
        <v>4.3999999999999997E-2</v>
      </c>
      <c r="Y110" s="15">
        <v>4.7E-2</v>
      </c>
      <c r="Z110" s="15"/>
      <c r="AA110" s="15"/>
      <c r="AB110" s="22">
        <f>0.5*2</f>
        <v>1</v>
      </c>
      <c r="AC110" s="22">
        <f>0.5*2</f>
        <v>1</v>
      </c>
      <c r="AD110" s="15"/>
      <c r="AE110" s="15"/>
      <c r="AF110" s="15"/>
      <c r="AG110" s="15"/>
      <c r="AH110" s="22">
        <f>0.5*0.002</f>
        <v>1E-3</v>
      </c>
      <c r="AI110" s="15"/>
      <c r="AJ110" s="15"/>
      <c r="AK110" s="15"/>
      <c r="AL110" s="15"/>
      <c r="AM110" s="15"/>
      <c r="AN110" s="15"/>
      <c r="AO110" s="15"/>
      <c r="AP110" s="15"/>
      <c r="AQ110" s="15"/>
      <c r="AR110" s="15"/>
      <c r="AS110" s="15">
        <v>2.8</v>
      </c>
      <c r="AT110" s="22">
        <f>0.5*1</f>
        <v>0.5</v>
      </c>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v>0.28000000000000003</v>
      </c>
      <c r="BV110" s="15" t="s">
        <v>93</v>
      </c>
      <c r="BW110" s="21">
        <v>32.5</v>
      </c>
      <c r="BX110" s="15">
        <v>0</v>
      </c>
      <c r="BY110" s="15">
        <v>0</v>
      </c>
      <c r="BZ110" s="15" t="s">
        <v>96</v>
      </c>
    </row>
    <row r="111" spans="1:78" ht="15" customHeight="1" x14ac:dyDescent="0.2">
      <c r="A111" s="13">
        <v>42347</v>
      </c>
      <c r="B111" s="14"/>
      <c r="C111" s="14" t="s">
        <v>78</v>
      </c>
      <c r="D111" s="11"/>
      <c r="E111" s="11" t="s">
        <v>83</v>
      </c>
      <c r="F111" s="11"/>
      <c r="G111" s="15">
        <v>3.1</v>
      </c>
      <c r="H111" s="15">
        <v>13</v>
      </c>
      <c r="I111" s="15"/>
      <c r="J111" s="15"/>
      <c r="K111" s="15"/>
      <c r="L111" s="15"/>
      <c r="M111" s="15">
        <v>5</v>
      </c>
      <c r="N111" s="15">
        <v>5</v>
      </c>
      <c r="O111" s="15">
        <v>23</v>
      </c>
      <c r="P111" s="15"/>
      <c r="Q111" s="15">
        <v>7.9000000000000001E-2</v>
      </c>
      <c r="R111" s="15"/>
      <c r="S111" s="15"/>
      <c r="T111" s="15"/>
      <c r="U111" s="15">
        <v>0.13</v>
      </c>
      <c r="V111" s="15"/>
      <c r="W111" s="15">
        <v>0.27</v>
      </c>
      <c r="X111" s="15">
        <v>3.1E-2</v>
      </c>
      <c r="Y111" s="15">
        <v>7.6999999999999999E-2</v>
      </c>
      <c r="Z111" s="15"/>
      <c r="AA111" s="15"/>
      <c r="AB111" s="22">
        <f>0.5*2</f>
        <v>1</v>
      </c>
      <c r="AC111" s="22">
        <f>0.5*2</f>
        <v>1</v>
      </c>
      <c r="AD111" s="15"/>
      <c r="AE111" s="15"/>
      <c r="AF111" s="15"/>
      <c r="AG111" s="15"/>
      <c r="AH111" s="15">
        <v>3.0000000000000001E-3</v>
      </c>
      <c r="AI111" s="15"/>
      <c r="AJ111" s="15"/>
      <c r="AK111" s="15"/>
      <c r="AL111" s="15"/>
      <c r="AM111" s="15"/>
      <c r="AN111" s="15"/>
      <c r="AO111" s="15"/>
      <c r="AP111" s="15"/>
      <c r="AQ111" s="15"/>
      <c r="AR111" s="15"/>
      <c r="AS111" s="15">
        <v>5</v>
      </c>
      <c r="AT111" s="22">
        <f>0.5*1</f>
        <v>0.5</v>
      </c>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v>0.26</v>
      </c>
      <c r="BV111" s="15" t="s">
        <v>86</v>
      </c>
      <c r="BW111" s="21">
        <v>30</v>
      </c>
      <c r="BX111" s="15">
        <v>0</v>
      </c>
      <c r="BY111" s="15">
        <v>0</v>
      </c>
      <c r="BZ111" s="15" t="s">
        <v>96</v>
      </c>
    </row>
    <row r="112" spans="1:78" ht="15" customHeight="1" x14ac:dyDescent="0.2">
      <c r="A112" s="13">
        <v>42375</v>
      </c>
      <c r="B112" s="14"/>
      <c r="C112" s="14" t="s">
        <v>78</v>
      </c>
      <c r="D112" s="11"/>
      <c r="E112" s="13" t="s">
        <v>79</v>
      </c>
      <c r="F112" s="15">
        <v>3810</v>
      </c>
      <c r="G112" s="15">
        <v>8.4</v>
      </c>
      <c r="H112" s="15"/>
      <c r="I112" s="15"/>
      <c r="J112" s="15"/>
      <c r="K112" s="15"/>
      <c r="L112" s="15"/>
      <c r="M112" s="15">
        <v>19.600000000000001</v>
      </c>
      <c r="N112" s="15">
        <v>56</v>
      </c>
      <c r="O112" s="15">
        <v>64</v>
      </c>
      <c r="P112" s="15"/>
      <c r="Q112" s="15">
        <v>1.73</v>
      </c>
      <c r="R112" s="15"/>
      <c r="S112" s="15"/>
      <c r="T112" s="15"/>
      <c r="U112" s="15">
        <v>2</v>
      </c>
      <c r="V112" s="15"/>
      <c r="W112" s="15">
        <v>17</v>
      </c>
      <c r="X112" s="15">
        <v>4.2</v>
      </c>
      <c r="Y112" s="15">
        <v>5</v>
      </c>
      <c r="Z112" s="15"/>
      <c r="AA112" s="15"/>
      <c r="AB112" s="15">
        <v>4</v>
      </c>
      <c r="AC112" s="15">
        <v>31</v>
      </c>
      <c r="AD112" s="15"/>
      <c r="AE112" s="15"/>
      <c r="AF112" s="15"/>
      <c r="AG112" s="15"/>
      <c r="AH112" s="15">
        <v>3.5000000000000003E-2</v>
      </c>
      <c r="AI112" s="27">
        <v>1.6278235921322708E-3</v>
      </c>
      <c r="AJ112" s="15"/>
      <c r="AK112" s="15"/>
      <c r="AL112" s="15"/>
      <c r="AM112" s="15"/>
      <c r="AN112" s="15"/>
      <c r="AO112" s="15"/>
      <c r="AP112" s="27"/>
      <c r="AQ112" s="15"/>
      <c r="AR112" s="15"/>
      <c r="AS112" s="27"/>
      <c r="AT112" s="28">
        <v>8000</v>
      </c>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21"/>
      <c r="BX112" s="15"/>
      <c r="BY112" s="15"/>
      <c r="BZ112" s="15"/>
    </row>
    <row r="113" spans="1:78" ht="15" customHeight="1" x14ac:dyDescent="0.2">
      <c r="A113" s="13">
        <v>42376</v>
      </c>
      <c r="B113" s="14"/>
      <c r="C113" s="14" t="s">
        <v>78</v>
      </c>
      <c r="D113" s="11"/>
      <c r="E113" s="11" t="s">
        <v>80</v>
      </c>
      <c r="F113" s="11"/>
      <c r="G113" s="15">
        <v>2.5</v>
      </c>
      <c r="H113" s="15">
        <v>17.5</v>
      </c>
      <c r="I113" s="15"/>
      <c r="J113" s="15"/>
      <c r="K113" s="15"/>
      <c r="L113" s="15"/>
      <c r="M113" s="15">
        <v>112</v>
      </c>
      <c r="N113" s="15">
        <v>7</v>
      </c>
      <c r="O113" s="15">
        <v>230</v>
      </c>
      <c r="P113" s="15"/>
      <c r="Q113" s="15">
        <v>9.1999999999999998E-2</v>
      </c>
      <c r="R113" s="15"/>
      <c r="S113" s="15"/>
      <c r="T113" s="15"/>
      <c r="U113" s="15">
        <v>0.11</v>
      </c>
      <c r="V113" s="15"/>
      <c r="W113" s="15">
        <v>0.28000000000000003</v>
      </c>
      <c r="X113" s="15">
        <v>0.114</v>
      </c>
      <c r="Y113" s="15">
        <v>0.17100000000000001</v>
      </c>
      <c r="Z113" s="15"/>
      <c r="AA113" s="15"/>
      <c r="AB113" s="22">
        <f>0.5*2</f>
        <v>1</v>
      </c>
      <c r="AC113" s="15">
        <v>3</v>
      </c>
      <c r="AD113" s="15"/>
      <c r="AE113" s="15"/>
      <c r="AF113" s="15"/>
      <c r="AG113" s="15"/>
      <c r="AH113" s="15">
        <v>1.6E-2</v>
      </c>
      <c r="AI113" s="15"/>
      <c r="AJ113" s="15"/>
      <c r="AK113" s="15"/>
      <c r="AL113" s="15"/>
      <c r="AM113" s="15"/>
      <c r="AN113" s="15"/>
      <c r="AO113" s="15"/>
      <c r="AP113" s="15"/>
      <c r="AQ113" s="15"/>
      <c r="AR113" s="15"/>
      <c r="AS113" s="15">
        <v>3.8</v>
      </c>
      <c r="AT113" s="22">
        <f>0.5*1</f>
        <v>0.5</v>
      </c>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v>0.12</v>
      </c>
      <c r="BV113" s="15" t="s">
        <v>85</v>
      </c>
      <c r="BW113" s="21">
        <v>25</v>
      </c>
      <c r="BX113" s="15">
        <v>0</v>
      </c>
      <c r="BY113" s="15">
        <v>0</v>
      </c>
      <c r="BZ113" s="15" t="s">
        <v>102</v>
      </c>
    </row>
    <row r="114" spans="1:78" ht="15" customHeight="1" x14ac:dyDescent="0.2">
      <c r="A114" s="13">
        <v>42376</v>
      </c>
      <c r="B114" s="14"/>
      <c r="C114" s="14" t="s">
        <v>78</v>
      </c>
      <c r="D114" s="11"/>
      <c r="E114" s="11" t="s">
        <v>83</v>
      </c>
      <c r="F114" s="11"/>
      <c r="G114" s="15">
        <v>2.5</v>
      </c>
      <c r="H114" s="15">
        <v>15.7</v>
      </c>
      <c r="I114" s="15"/>
      <c r="J114" s="15"/>
      <c r="K114" s="15"/>
      <c r="L114" s="15"/>
      <c r="M114" s="15">
        <v>107</v>
      </c>
      <c r="N114" s="15">
        <v>9</v>
      </c>
      <c r="O114" s="15">
        <v>220</v>
      </c>
      <c r="P114" s="15"/>
      <c r="Q114" s="15">
        <v>9.1999999999999998E-2</v>
      </c>
      <c r="R114" s="15"/>
      <c r="S114" s="15"/>
      <c r="T114" s="15"/>
      <c r="U114" s="15">
        <v>0.12</v>
      </c>
      <c r="V114" s="15"/>
      <c r="W114" s="15">
        <v>0.49</v>
      </c>
      <c r="X114" s="15">
        <v>0.122</v>
      </c>
      <c r="Y114" s="15">
        <v>0.17100000000000001</v>
      </c>
      <c r="Z114" s="15"/>
      <c r="AA114" s="15"/>
      <c r="AB114" s="15">
        <v>2</v>
      </c>
      <c r="AC114" s="15">
        <v>3</v>
      </c>
      <c r="AD114" s="15"/>
      <c r="AE114" s="15"/>
      <c r="AF114" s="15"/>
      <c r="AG114" s="15"/>
      <c r="AH114" s="15">
        <v>2.8000000000000001E-2</v>
      </c>
      <c r="AI114" s="15"/>
      <c r="AJ114" s="15"/>
      <c r="AK114" s="15"/>
      <c r="AL114" s="15"/>
      <c r="AM114" s="15"/>
      <c r="AN114" s="15"/>
      <c r="AO114" s="15"/>
      <c r="AP114" s="15"/>
      <c r="AQ114" s="15"/>
      <c r="AR114" s="15"/>
      <c r="AS114" s="15">
        <v>4</v>
      </c>
      <c r="AT114" s="22">
        <f>0.5*1</f>
        <v>0.5</v>
      </c>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v>0.1</v>
      </c>
      <c r="BV114" s="15" t="s">
        <v>85</v>
      </c>
      <c r="BW114" s="21">
        <v>25</v>
      </c>
      <c r="BX114" s="15">
        <v>0</v>
      </c>
      <c r="BY114" s="15">
        <v>3</v>
      </c>
      <c r="BZ114" s="15" t="s">
        <v>102</v>
      </c>
    </row>
    <row r="115" spans="1:78" ht="15" customHeight="1" x14ac:dyDescent="0.2">
      <c r="A115" s="13">
        <v>42409</v>
      </c>
      <c r="B115" s="14"/>
      <c r="C115" s="14" t="s">
        <v>78</v>
      </c>
      <c r="D115" s="11"/>
      <c r="E115" s="13" t="s">
        <v>79</v>
      </c>
      <c r="F115" s="15">
        <v>3735</v>
      </c>
      <c r="G115" s="15">
        <v>8.5</v>
      </c>
      <c r="H115" s="15"/>
      <c r="I115" s="15"/>
      <c r="J115" s="15"/>
      <c r="K115" s="15"/>
      <c r="L115" s="15"/>
      <c r="M115" s="15">
        <v>10.5</v>
      </c>
      <c r="N115" s="15">
        <v>28</v>
      </c>
      <c r="O115" s="15">
        <v>30</v>
      </c>
      <c r="P115" s="15"/>
      <c r="Q115" s="15">
        <v>1.1599999999999999</v>
      </c>
      <c r="R115" s="15"/>
      <c r="S115" s="15"/>
      <c r="T115" s="15"/>
      <c r="U115" s="15">
        <v>2.6</v>
      </c>
      <c r="V115" s="15"/>
      <c r="W115" s="15">
        <v>14</v>
      </c>
      <c r="X115" s="15">
        <v>3.2</v>
      </c>
      <c r="Y115" s="15">
        <v>3.3</v>
      </c>
      <c r="Z115" s="15"/>
      <c r="AA115" s="15"/>
      <c r="AB115" s="15">
        <v>5</v>
      </c>
      <c r="AC115" s="15">
        <v>24</v>
      </c>
      <c r="AD115" s="15"/>
      <c r="AE115" s="15"/>
      <c r="AF115" s="15"/>
      <c r="AG115" s="15"/>
      <c r="AH115" s="15">
        <v>2.7E-2</v>
      </c>
      <c r="AI115" s="27">
        <v>8.8139932457464672E-4</v>
      </c>
      <c r="AJ115" s="15"/>
      <c r="AK115" s="15"/>
      <c r="AL115" s="15"/>
      <c r="AM115" s="15"/>
      <c r="AN115" s="15"/>
      <c r="AO115" s="15"/>
      <c r="AP115" s="27"/>
      <c r="AQ115" s="15"/>
      <c r="AR115" s="15"/>
      <c r="AS115" s="27"/>
      <c r="AT115" s="28">
        <v>3000</v>
      </c>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21"/>
      <c r="BX115" s="15"/>
      <c r="BY115" s="15"/>
      <c r="BZ115" s="15"/>
    </row>
    <row r="116" spans="1:78" ht="15" customHeight="1" x14ac:dyDescent="0.2">
      <c r="A116" s="13">
        <v>42410</v>
      </c>
      <c r="B116" s="14"/>
      <c r="C116" s="14" t="s">
        <v>78</v>
      </c>
      <c r="D116" s="11"/>
      <c r="E116" s="11" t="s">
        <v>80</v>
      </c>
      <c r="F116" s="11"/>
      <c r="G116" s="15">
        <v>2.48</v>
      </c>
      <c r="H116" s="15">
        <v>20.100000000000001</v>
      </c>
      <c r="I116" s="15"/>
      <c r="J116" s="15"/>
      <c r="K116" s="15"/>
      <c r="L116" s="15"/>
      <c r="M116" s="15">
        <v>14</v>
      </c>
      <c r="N116" s="22">
        <v>1.5</v>
      </c>
      <c r="O116" s="15">
        <v>25</v>
      </c>
      <c r="P116" s="15"/>
      <c r="Q116" s="15">
        <v>9.6000000000000002E-2</v>
      </c>
      <c r="R116" s="15"/>
      <c r="S116" s="15"/>
      <c r="T116" s="15"/>
      <c r="U116" s="15">
        <v>0.11</v>
      </c>
      <c r="V116" s="15"/>
      <c r="W116" s="15">
        <v>0.21</v>
      </c>
      <c r="X116" s="15">
        <v>0.11799999999999999</v>
      </c>
      <c r="Y116" s="15">
        <v>0.123</v>
      </c>
      <c r="Z116" s="15"/>
      <c r="AA116" s="15"/>
      <c r="AB116" s="22">
        <f>0.5*2</f>
        <v>1</v>
      </c>
      <c r="AC116" s="22">
        <f>0.5*2</f>
        <v>1</v>
      </c>
      <c r="AD116" s="15"/>
      <c r="AE116" s="15"/>
      <c r="AF116" s="15"/>
      <c r="AG116" s="15"/>
      <c r="AH116" s="15">
        <v>7.0000000000000001E-3</v>
      </c>
      <c r="AI116" s="15"/>
      <c r="AJ116" s="15"/>
      <c r="AK116" s="15"/>
      <c r="AL116" s="15"/>
      <c r="AM116" s="15"/>
      <c r="AN116" s="15"/>
      <c r="AO116" s="15"/>
      <c r="AP116" s="15"/>
      <c r="AQ116" s="15"/>
      <c r="AR116" s="15"/>
      <c r="AS116" s="15">
        <v>2</v>
      </c>
      <c r="AT116" s="22">
        <f>0.5*1</f>
        <v>0.5</v>
      </c>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v>0.27</v>
      </c>
      <c r="BV116" s="15" t="s">
        <v>93</v>
      </c>
      <c r="BW116" s="21">
        <v>32.5</v>
      </c>
      <c r="BX116" s="15">
        <v>0</v>
      </c>
      <c r="BY116" s="15">
        <v>0</v>
      </c>
      <c r="BZ116" s="15" t="s">
        <v>102</v>
      </c>
    </row>
    <row r="117" spans="1:78" ht="15" customHeight="1" x14ac:dyDescent="0.2">
      <c r="A117" s="13">
        <v>42410</v>
      </c>
      <c r="B117" s="14"/>
      <c r="C117" s="14" t="s">
        <v>78</v>
      </c>
      <c r="D117" s="11"/>
      <c r="E117" s="11" t="s">
        <v>83</v>
      </c>
      <c r="F117" s="11"/>
      <c r="G117" s="15">
        <v>2.33</v>
      </c>
      <c r="H117" s="15">
        <v>18.100000000000001</v>
      </c>
      <c r="I117" s="15"/>
      <c r="J117" s="15"/>
      <c r="K117" s="15"/>
      <c r="L117" s="15"/>
      <c r="M117" s="15">
        <v>19.5</v>
      </c>
      <c r="N117" s="15">
        <v>3</v>
      </c>
      <c r="O117" s="15">
        <v>37</v>
      </c>
      <c r="P117" s="15"/>
      <c r="Q117" s="15">
        <v>0.113</v>
      </c>
      <c r="R117" s="15"/>
      <c r="S117" s="15"/>
      <c r="T117" s="15"/>
      <c r="U117" s="15">
        <v>0.13</v>
      </c>
      <c r="V117" s="15"/>
      <c r="W117" s="15">
        <v>0.53</v>
      </c>
      <c r="X117" s="15">
        <v>0.155</v>
      </c>
      <c r="Y117" s="15">
        <v>0.19600000000000001</v>
      </c>
      <c r="Z117" s="15"/>
      <c r="AA117" s="15"/>
      <c r="AB117" s="22">
        <f>0.5*2</f>
        <v>1</v>
      </c>
      <c r="AC117" s="22">
        <f>0.5*2</f>
        <v>1</v>
      </c>
      <c r="AD117" s="15"/>
      <c r="AE117" s="15"/>
      <c r="AF117" s="15"/>
      <c r="AG117" s="15"/>
      <c r="AH117" s="15">
        <v>1.2E-2</v>
      </c>
      <c r="AI117" s="15"/>
      <c r="AJ117" s="15"/>
      <c r="AK117" s="15"/>
      <c r="AL117" s="15"/>
      <c r="AM117" s="15"/>
      <c r="AN117" s="15"/>
      <c r="AO117" s="15"/>
      <c r="AP117" s="15"/>
      <c r="AQ117" s="15"/>
      <c r="AR117" s="15"/>
      <c r="AS117" s="15">
        <v>6.3</v>
      </c>
      <c r="AT117" s="22">
        <f>0.5*1</f>
        <v>0.5</v>
      </c>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v>0.18</v>
      </c>
      <c r="BV117" s="15" t="s">
        <v>87</v>
      </c>
      <c r="BW117" s="21">
        <v>27.5</v>
      </c>
      <c r="BX117" s="15">
        <v>0</v>
      </c>
      <c r="BY117" s="15">
        <v>0</v>
      </c>
      <c r="BZ117" s="15" t="s">
        <v>102</v>
      </c>
    </row>
    <row r="118" spans="1:78" ht="15" customHeight="1" x14ac:dyDescent="0.2">
      <c r="A118" s="13">
        <v>42435</v>
      </c>
      <c r="B118" s="14"/>
      <c r="C118" s="14" t="s">
        <v>78</v>
      </c>
      <c r="D118" s="11"/>
      <c r="E118" s="13" t="s">
        <v>79</v>
      </c>
      <c r="F118" s="15">
        <v>3450</v>
      </c>
      <c r="G118" s="15">
        <v>8.4</v>
      </c>
      <c r="H118" s="15"/>
      <c r="I118" s="15"/>
      <c r="J118" s="15"/>
      <c r="K118" s="15"/>
      <c r="L118" s="15"/>
      <c r="M118" s="15">
        <v>40</v>
      </c>
      <c r="N118" s="15">
        <v>90</v>
      </c>
      <c r="O118" s="15">
        <v>100</v>
      </c>
      <c r="P118" s="15"/>
      <c r="Q118" s="15">
        <v>3</v>
      </c>
      <c r="R118" s="15"/>
      <c r="S118" s="15"/>
      <c r="T118" s="15"/>
      <c r="U118" s="15">
        <v>5.2</v>
      </c>
      <c r="V118" s="15"/>
      <c r="W118" s="15">
        <v>22</v>
      </c>
      <c r="X118" s="15">
        <v>5.5</v>
      </c>
      <c r="Y118" s="15">
        <v>6.2</v>
      </c>
      <c r="Z118" s="15"/>
      <c r="AA118" s="15"/>
      <c r="AB118" s="15">
        <v>4</v>
      </c>
      <c r="AC118" s="15">
        <v>42</v>
      </c>
      <c r="AD118" s="15"/>
      <c r="AE118" s="15"/>
      <c r="AF118" s="15"/>
      <c r="AG118" s="15"/>
      <c r="AH118" s="15">
        <v>3.4000000000000002E-2</v>
      </c>
      <c r="AI118" s="27">
        <v>1.2403990108518111E-3</v>
      </c>
      <c r="AJ118" s="15"/>
      <c r="AK118" s="15"/>
      <c r="AL118" s="15"/>
      <c r="AM118" s="15"/>
      <c r="AN118" s="15"/>
      <c r="AO118" s="15"/>
      <c r="AP118" s="27"/>
      <c r="AQ118" s="15"/>
      <c r="AR118" s="15"/>
      <c r="AS118" s="27"/>
      <c r="AT118" s="28">
        <v>40000</v>
      </c>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21"/>
      <c r="BX118" s="15"/>
      <c r="BY118" s="15"/>
      <c r="BZ118" s="15"/>
    </row>
    <row r="119" spans="1:78" ht="15" customHeight="1" x14ac:dyDescent="0.2">
      <c r="A119" s="13">
        <v>42436</v>
      </c>
      <c r="B119" s="14"/>
      <c r="C119" s="14" t="s">
        <v>78</v>
      </c>
      <c r="D119" s="11"/>
      <c r="E119" s="11" t="s">
        <v>80</v>
      </c>
      <c r="F119" s="11"/>
      <c r="G119" s="15">
        <v>2.7</v>
      </c>
      <c r="H119" s="15">
        <v>13.8</v>
      </c>
      <c r="I119" s="15"/>
      <c r="J119" s="15"/>
      <c r="K119" s="15"/>
      <c r="L119" s="15"/>
      <c r="M119" s="15">
        <v>22</v>
      </c>
      <c r="N119" s="22">
        <f>0.5*3</f>
        <v>1.5</v>
      </c>
      <c r="O119" s="15">
        <v>37</v>
      </c>
      <c r="P119" s="15"/>
      <c r="Q119" s="15">
        <v>7.4999999999999997E-2</v>
      </c>
      <c r="R119" s="15"/>
      <c r="S119" s="15"/>
      <c r="T119" s="15"/>
      <c r="U119" s="25">
        <f>0.5*0.11</f>
        <v>5.5E-2</v>
      </c>
      <c r="V119" s="15"/>
      <c r="W119" s="15">
        <v>0.2</v>
      </c>
      <c r="X119" s="15">
        <v>8.4000000000000005E-2</v>
      </c>
      <c r="Y119" s="15">
        <v>0.10100000000000001</v>
      </c>
      <c r="Z119" s="15"/>
      <c r="AA119" s="15"/>
      <c r="AB119" s="22">
        <f>0.5*2</f>
        <v>1</v>
      </c>
      <c r="AC119" s="22">
        <f>0.5*2</f>
        <v>1</v>
      </c>
      <c r="AD119" s="15"/>
      <c r="AE119" s="15"/>
      <c r="AF119" s="15"/>
      <c r="AG119" s="15"/>
      <c r="AH119" s="15">
        <v>6.0000000000000001E-3</v>
      </c>
      <c r="AI119" s="15"/>
      <c r="AJ119" s="15"/>
      <c r="AK119" s="15"/>
      <c r="AL119" s="15"/>
      <c r="AM119" s="15"/>
      <c r="AN119" s="15"/>
      <c r="AO119" s="15"/>
      <c r="AP119" s="15"/>
      <c r="AQ119" s="15"/>
      <c r="AR119" s="15"/>
      <c r="AS119" s="15">
        <v>0.3</v>
      </c>
      <c r="AT119" s="22">
        <f>0.5*1</f>
        <v>0.5</v>
      </c>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v>0.2</v>
      </c>
      <c r="BV119" s="15" t="s">
        <v>93</v>
      </c>
      <c r="BW119" s="21">
        <v>32.5</v>
      </c>
      <c r="BX119" s="15">
        <v>0</v>
      </c>
      <c r="BY119" s="15">
        <v>0</v>
      </c>
      <c r="BZ119" s="15" t="s">
        <v>102</v>
      </c>
    </row>
    <row r="120" spans="1:78" ht="15" customHeight="1" x14ac:dyDescent="0.2">
      <c r="A120" s="13">
        <v>42436</v>
      </c>
      <c r="B120" s="14"/>
      <c r="C120" s="14" t="s">
        <v>78</v>
      </c>
      <c r="D120" s="11"/>
      <c r="E120" s="11" t="s">
        <v>83</v>
      </c>
      <c r="F120" s="11"/>
      <c r="G120" s="15">
        <v>2.7</v>
      </c>
      <c r="H120" s="15">
        <v>15.6</v>
      </c>
      <c r="I120" s="15"/>
      <c r="J120" s="15"/>
      <c r="K120" s="15"/>
      <c r="L120" s="15"/>
      <c r="M120" s="15">
        <v>23</v>
      </c>
      <c r="N120" s="15">
        <v>4</v>
      </c>
      <c r="O120" s="15">
        <v>42</v>
      </c>
      <c r="P120" s="15"/>
      <c r="Q120" s="15">
        <v>8.1000000000000003E-2</v>
      </c>
      <c r="R120" s="15"/>
      <c r="S120" s="15"/>
      <c r="T120" s="15"/>
      <c r="U120" s="15">
        <v>0.11</v>
      </c>
      <c r="V120" s="15"/>
      <c r="W120" s="15">
        <v>0.38</v>
      </c>
      <c r="X120" s="15">
        <v>9.5000000000000001E-2</v>
      </c>
      <c r="Y120" s="15">
        <v>0.121</v>
      </c>
      <c r="Z120" s="15"/>
      <c r="AA120" s="15"/>
      <c r="AB120" s="22">
        <f>0.5*2</f>
        <v>1</v>
      </c>
      <c r="AC120" s="22">
        <f>0.5*2</f>
        <v>1</v>
      </c>
      <c r="AD120" s="15"/>
      <c r="AE120" s="15"/>
      <c r="AF120" s="15"/>
      <c r="AG120" s="15"/>
      <c r="AH120" s="15">
        <v>5.0000000000000001E-3</v>
      </c>
      <c r="AI120" s="15"/>
      <c r="AJ120" s="15"/>
      <c r="AK120" s="15"/>
      <c r="AL120" s="15"/>
      <c r="AM120" s="15"/>
      <c r="AN120" s="15"/>
      <c r="AO120" s="15"/>
      <c r="AP120" s="15"/>
      <c r="AQ120" s="15"/>
      <c r="AR120" s="15"/>
      <c r="AS120" s="15">
        <v>1.47</v>
      </c>
      <c r="AT120" s="22">
        <f>0.5*1</f>
        <v>0.5</v>
      </c>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v>0.18</v>
      </c>
      <c r="BV120" s="15" t="s">
        <v>93</v>
      </c>
      <c r="BW120" s="21">
        <v>32.5</v>
      </c>
      <c r="BX120" s="15">
        <v>0</v>
      </c>
      <c r="BY120" s="15">
        <v>0</v>
      </c>
      <c r="BZ120" s="15" t="s">
        <v>102</v>
      </c>
    </row>
    <row r="121" spans="1:78" ht="15" customHeight="1" x14ac:dyDescent="0.2">
      <c r="A121" s="13">
        <v>42473</v>
      </c>
      <c r="B121" s="14">
        <v>0.33333333333333331</v>
      </c>
      <c r="C121" s="14" t="s">
        <v>78</v>
      </c>
      <c r="D121" s="11">
        <v>1568417</v>
      </c>
      <c r="E121" s="13" t="s">
        <v>79</v>
      </c>
      <c r="F121" s="15">
        <v>3781</v>
      </c>
      <c r="G121" s="15">
        <v>8.3000000000000007</v>
      </c>
      <c r="H121" s="15">
        <v>10</v>
      </c>
      <c r="I121" s="15"/>
      <c r="J121" s="15"/>
      <c r="K121" s="15"/>
      <c r="L121" s="15"/>
      <c r="M121" s="15">
        <v>44</v>
      </c>
      <c r="N121" s="15">
        <v>122</v>
      </c>
      <c r="O121" s="15">
        <v>131</v>
      </c>
      <c r="P121" s="15"/>
      <c r="Q121" s="15">
        <v>5.0999999999999996</v>
      </c>
      <c r="R121" s="15"/>
      <c r="S121" s="15"/>
      <c r="T121" s="15">
        <v>2.8</v>
      </c>
      <c r="U121" s="15">
        <v>7.9</v>
      </c>
      <c r="V121" s="15">
        <v>22</v>
      </c>
      <c r="W121" s="15">
        <v>24</v>
      </c>
      <c r="X121" s="15">
        <v>3.8</v>
      </c>
      <c r="Y121" s="15">
        <v>5.5</v>
      </c>
      <c r="Z121" s="15"/>
      <c r="AA121" s="15"/>
      <c r="AB121" s="15">
        <v>28</v>
      </c>
      <c r="AC121" s="15">
        <v>60</v>
      </c>
      <c r="AD121" s="15"/>
      <c r="AE121" s="15"/>
      <c r="AF121" s="15"/>
      <c r="AG121" s="15"/>
      <c r="AH121" s="15">
        <v>7.0000000000000007E-2</v>
      </c>
      <c r="AI121" s="27">
        <v>3.6322830650077969E-3</v>
      </c>
      <c r="AJ121" s="15"/>
      <c r="AK121" s="15"/>
      <c r="AL121" s="15"/>
      <c r="AM121" s="15"/>
      <c r="AN121" s="15"/>
      <c r="AO121" s="15"/>
      <c r="AP121" s="27"/>
      <c r="AQ121" s="15"/>
      <c r="AR121" s="15"/>
      <c r="AS121" s="27"/>
      <c r="AT121" s="28">
        <v>3000</v>
      </c>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21"/>
      <c r="BX121" s="15"/>
      <c r="BY121" s="15"/>
      <c r="BZ121" s="15"/>
    </row>
    <row r="122" spans="1:78" ht="15" customHeight="1" x14ac:dyDescent="0.2">
      <c r="A122" s="13">
        <v>42474</v>
      </c>
      <c r="B122" s="14">
        <v>0.46875</v>
      </c>
      <c r="C122" s="14" t="s">
        <v>78</v>
      </c>
      <c r="D122" s="11">
        <v>1568417</v>
      </c>
      <c r="E122" s="11" t="s">
        <v>80</v>
      </c>
      <c r="F122" s="11"/>
      <c r="G122" s="15">
        <v>2.2999999999999998</v>
      </c>
      <c r="H122" s="15">
        <v>12</v>
      </c>
      <c r="I122" s="15"/>
      <c r="J122" s="15"/>
      <c r="K122" s="15"/>
      <c r="L122" s="15"/>
      <c r="M122" s="15">
        <v>59</v>
      </c>
      <c r="N122" s="15">
        <v>4</v>
      </c>
      <c r="O122" s="15">
        <v>102</v>
      </c>
      <c r="P122" s="15"/>
      <c r="Q122" s="15">
        <v>0.14099999999999999</v>
      </c>
      <c r="R122" s="15"/>
      <c r="S122" s="15"/>
      <c r="T122" s="25">
        <f>0.5*0.1</f>
        <v>0.05</v>
      </c>
      <c r="U122" s="15">
        <v>0.2</v>
      </c>
      <c r="V122" s="15">
        <v>0.25</v>
      </c>
      <c r="W122" s="15">
        <v>0.3</v>
      </c>
      <c r="X122" s="15">
        <v>0.159</v>
      </c>
      <c r="Y122" s="15">
        <v>0.18099999999999999</v>
      </c>
      <c r="Z122" s="15"/>
      <c r="AA122" s="15"/>
      <c r="AB122" s="15">
        <v>8</v>
      </c>
      <c r="AC122" s="15">
        <v>8</v>
      </c>
      <c r="AD122" s="15"/>
      <c r="AE122" s="15"/>
      <c r="AF122" s="15"/>
      <c r="AG122" s="15"/>
      <c r="AH122" s="15">
        <v>0.184</v>
      </c>
      <c r="AI122" s="15"/>
      <c r="AJ122" s="15"/>
      <c r="AK122" s="15"/>
      <c r="AL122" s="15"/>
      <c r="AM122" s="15"/>
      <c r="AN122" s="15"/>
      <c r="AO122" s="15"/>
      <c r="AP122" s="15"/>
      <c r="AQ122" s="15"/>
      <c r="AR122" s="15"/>
      <c r="AS122" s="15">
        <v>4.2</v>
      </c>
      <c r="AT122" s="22">
        <f>0.5*1</f>
        <v>0.5</v>
      </c>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v>0.12</v>
      </c>
      <c r="BV122" s="15" t="s">
        <v>113</v>
      </c>
      <c r="BW122" s="21">
        <v>27</v>
      </c>
      <c r="BX122" s="15">
        <v>0</v>
      </c>
      <c r="BY122" s="15">
        <v>0</v>
      </c>
      <c r="BZ122" s="15" t="s">
        <v>97</v>
      </c>
    </row>
    <row r="123" spans="1:78" ht="15" customHeight="1" x14ac:dyDescent="0.2">
      <c r="A123" s="13">
        <v>42474</v>
      </c>
      <c r="B123" s="14">
        <v>0.48958333333333331</v>
      </c>
      <c r="C123" s="14" t="s">
        <v>78</v>
      </c>
      <c r="D123" s="11">
        <v>1568417</v>
      </c>
      <c r="E123" s="11" t="s">
        <v>83</v>
      </c>
      <c r="F123" s="11"/>
      <c r="G123" s="15">
        <v>2.2999999999999998</v>
      </c>
      <c r="H123" s="15">
        <v>11</v>
      </c>
      <c r="I123" s="15"/>
      <c r="J123" s="15"/>
      <c r="K123" s="15"/>
      <c r="L123" s="15"/>
      <c r="M123" s="15">
        <v>60</v>
      </c>
      <c r="N123" s="15">
        <v>10</v>
      </c>
      <c r="O123" s="15">
        <v>134</v>
      </c>
      <c r="P123" s="15"/>
      <c r="Q123" s="15">
        <v>0.21</v>
      </c>
      <c r="R123" s="15"/>
      <c r="S123" s="15"/>
      <c r="T123" s="25">
        <f>0.5*0.1</f>
        <v>0.05</v>
      </c>
      <c r="U123" s="15">
        <v>0.3</v>
      </c>
      <c r="V123" s="15">
        <v>0.73</v>
      </c>
      <c r="W123" s="15">
        <v>0.82</v>
      </c>
      <c r="X123" s="15">
        <v>0.2</v>
      </c>
      <c r="Y123" s="15">
        <v>0.27</v>
      </c>
      <c r="Z123" s="15"/>
      <c r="AA123" s="15"/>
      <c r="AB123" s="15">
        <v>10</v>
      </c>
      <c r="AC123" s="15">
        <v>7</v>
      </c>
      <c r="AD123" s="15"/>
      <c r="AE123" s="15"/>
      <c r="AF123" s="15"/>
      <c r="AG123" s="15"/>
      <c r="AH123" s="15">
        <v>0.14000000000000001</v>
      </c>
      <c r="AI123" s="15"/>
      <c r="AJ123" s="15"/>
      <c r="AK123" s="15"/>
      <c r="AL123" s="15"/>
      <c r="AM123" s="15"/>
      <c r="AN123" s="15"/>
      <c r="AO123" s="15"/>
      <c r="AP123" s="15"/>
      <c r="AQ123" s="15"/>
      <c r="AR123" s="15"/>
      <c r="AS123" s="15">
        <v>11.4</v>
      </c>
      <c r="AT123" s="22">
        <f>0.5*1</f>
        <v>0.5</v>
      </c>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v>0.17</v>
      </c>
      <c r="BV123" s="15" t="s">
        <v>85</v>
      </c>
      <c r="BW123" s="21">
        <v>25</v>
      </c>
      <c r="BX123" s="15">
        <v>0</v>
      </c>
      <c r="BY123" s="15">
        <v>0</v>
      </c>
      <c r="BZ123" s="15" t="s">
        <v>97</v>
      </c>
    </row>
    <row r="124" spans="1:78" ht="15" customHeight="1" x14ac:dyDescent="0.2">
      <c r="A124" s="13">
        <v>42499</v>
      </c>
      <c r="B124" s="14">
        <v>0.33333333333333331</v>
      </c>
      <c r="C124" s="14" t="s">
        <v>78</v>
      </c>
      <c r="D124" s="11">
        <v>1581862</v>
      </c>
      <c r="E124" s="13" t="s">
        <v>79</v>
      </c>
      <c r="F124" s="15">
        <v>3065</v>
      </c>
      <c r="G124" s="15">
        <v>8.4</v>
      </c>
      <c r="H124" s="15"/>
      <c r="I124" s="15"/>
      <c r="J124" s="15"/>
      <c r="K124" s="15"/>
      <c r="L124" s="15"/>
      <c r="M124" s="15">
        <v>12.8</v>
      </c>
      <c r="N124" s="15">
        <v>41</v>
      </c>
      <c r="O124" s="15">
        <v>45</v>
      </c>
      <c r="P124" s="15"/>
      <c r="Q124" s="15">
        <v>1.3</v>
      </c>
      <c r="R124" s="15"/>
      <c r="S124" s="15"/>
      <c r="T124" s="15">
        <v>2.1</v>
      </c>
      <c r="U124" s="15">
        <v>3.4</v>
      </c>
      <c r="V124" s="15">
        <v>15</v>
      </c>
      <c r="W124" s="15">
        <v>17</v>
      </c>
      <c r="X124" s="15">
        <v>2.8</v>
      </c>
      <c r="Y124" s="15">
        <v>3.1</v>
      </c>
      <c r="Z124" s="15"/>
      <c r="AA124" s="15"/>
      <c r="AB124" s="15">
        <v>6</v>
      </c>
      <c r="AC124" s="15">
        <v>26</v>
      </c>
      <c r="AD124" s="15"/>
      <c r="AE124" s="15"/>
      <c r="AF124" s="15"/>
      <c r="AG124" s="15"/>
      <c r="AH124" s="15">
        <v>2.7E-2</v>
      </c>
      <c r="AI124" s="27">
        <v>1.1499632780666569E-3</v>
      </c>
      <c r="AJ124" s="15"/>
      <c r="AK124" s="15"/>
      <c r="AL124" s="15"/>
      <c r="AM124" s="15"/>
      <c r="AN124" s="15"/>
      <c r="AO124" s="15"/>
      <c r="AP124" s="27"/>
      <c r="AQ124" s="15"/>
      <c r="AR124" s="15"/>
      <c r="AS124" s="27"/>
      <c r="AT124" s="28">
        <v>2100</v>
      </c>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21"/>
      <c r="BX124" s="15"/>
      <c r="BY124" s="15"/>
      <c r="BZ124" s="15"/>
    </row>
    <row r="125" spans="1:78" ht="14.25" customHeight="1" x14ac:dyDescent="0.2">
      <c r="A125" s="13">
        <v>42500</v>
      </c>
      <c r="B125" s="14">
        <v>0.47916666666666669</v>
      </c>
      <c r="C125" s="14" t="s">
        <v>78</v>
      </c>
      <c r="D125" s="11">
        <v>1581862</v>
      </c>
      <c r="E125" s="11" t="s">
        <v>80</v>
      </c>
      <c r="F125" s="11"/>
      <c r="G125" s="15">
        <v>3.1</v>
      </c>
      <c r="H125" s="15">
        <v>13</v>
      </c>
      <c r="I125" s="15"/>
      <c r="J125" s="15"/>
      <c r="K125" s="15"/>
      <c r="L125" s="15"/>
      <c r="M125" s="15">
        <v>14.3</v>
      </c>
      <c r="N125" s="15">
        <v>1.5</v>
      </c>
      <c r="O125" s="15">
        <v>22</v>
      </c>
      <c r="P125" s="15"/>
      <c r="Q125" s="15">
        <v>5.2999999999999999E-2</v>
      </c>
      <c r="R125" s="15"/>
      <c r="S125" s="15"/>
      <c r="T125" s="25">
        <f t="shared" ref="T125:T147" si="2">0.5*0.1</f>
        <v>0.05</v>
      </c>
      <c r="U125" s="25">
        <f>0.5*0.11</f>
        <v>5.5E-2</v>
      </c>
      <c r="V125" s="15">
        <v>0.14000000000000001</v>
      </c>
      <c r="W125" s="15">
        <v>0.15</v>
      </c>
      <c r="X125" s="15">
        <v>4.2999999999999997E-2</v>
      </c>
      <c r="Y125" s="15">
        <v>5.3999999999999999E-2</v>
      </c>
      <c r="Z125" s="15"/>
      <c r="AA125" s="15"/>
      <c r="AB125" s="22">
        <f>0.5*2</f>
        <v>1</v>
      </c>
      <c r="AC125" s="22">
        <f>0.5*2</f>
        <v>1</v>
      </c>
      <c r="AD125" s="15"/>
      <c r="AE125" s="15"/>
      <c r="AF125" s="15"/>
      <c r="AG125" s="15"/>
      <c r="AH125" s="15">
        <v>4.0000000000000001E-3</v>
      </c>
      <c r="AI125" s="15"/>
      <c r="AJ125" s="15"/>
      <c r="AK125" s="15"/>
      <c r="AL125" s="15"/>
      <c r="AM125" s="15"/>
      <c r="AN125" s="15"/>
      <c r="AO125" s="15"/>
      <c r="AP125" s="15"/>
      <c r="AQ125" s="15"/>
      <c r="AR125" s="15"/>
      <c r="AS125" s="15">
        <v>2.9</v>
      </c>
      <c r="AT125" s="15">
        <v>0.5</v>
      </c>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v>0.27</v>
      </c>
      <c r="BV125" s="15" t="s">
        <v>86</v>
      </c>
      <c r="BW125" s="21">
        <v>30</v>
      </c>
      <c r="BX125" s="15">
        <v>0</v>
      </c>
      <c r="BY125" s="15">
        <v>0</v>
      </c>
      <c r="BZ125" s="15" t="s">
        <v>114</v>
      </c>
    </row>
    <row r="126" spans="1:78" ht="15" customHeight="1" x14ac:dyDescent="0.2">
      <c r="A126" s="13">
        <v>42500</v>
      </c>
      <c r="B126" s="14">
        <v>0.49652777777777773</v>
      </c>
      <c r="C126" s="14" t="s">
        <v>78</v>
      </c>
      <c r="D126" s="11">
        <v>1581862</v>
      </c>
      <c r="E126" s="11" t="s">
        <v>83</v>
      </c>
      <c r="F126" s="11"/>
      <c r="G126" s="15">
        <v>4.0999999999999996</v>
      </c>
      <c r="H126" s="15">
        <v>12</v>
      </c>
      <c r="I126" s="15"/>
      <c r="J126" s="15"/>
      <c r="K126" s="15"/>
      <c r="L126" s="15"/>
      <c r="M126" s="15">
        <v>23</v>
      </c>
      <c r="N126" s="15">
        <v>12</v>
      </c>
      <c r="O126" s="15">
        <v>44</v>
      </c>
      <c r="P126" s="15"/>
      <c r="Q126" s="15">
        <v>8.5999999999999993E-2</v>
      </c>
      <c r="R126" s="15"/>
      <c r="S126" s="15"/>
      <c r="T126" s="25">
        <f t="shared" si="2"/>
        <v>0.05</v>
      </c>
      <c r="U126" s="15">
        <v>0.14000000000000001</v>
      </c>
      <c r="V126" s="15">
        <v>0.3</v>
      </c>
      <c r="W126" s="15">
        <v>0.35</v>
      </c>
      <c r="X126" s="15">
        <v>5.0000000000000001E-3</v>
      </c>
      <c r="Y126" s="15">
        <v>0.10199999999999999</v>
      </c>
      <c r="Z126" s="15"/>
      <c r="AA126" s="15"/>
      <c r="AB126" s="22">
        <f>0.5*2</f>
        <v>1</v>
      </c>
      <c r="AC126" s="15">
        <v>2</v>
      </c>
      <c r="AD126" s="15"/>
      <c r="AE126" s="15"/>
      <c r="AF126" s="15"/>
      <c r="AG126" s="15"/>
      <c r="AH126" s="15">
        <v>6.0000000000000001E-3</v>
      </c>
      <c r="AI126" s="15"/>
      <c r="AJ126" s="15"/>
      <c r="AK126" s="15"/>
      <c r="AL126" s="15"/>
      <c r="AM126" s="15"/>
      <c r="AN126" s="15"/>
      <c r="AO126" s="15"/>
      <c r="AP126" s="15"/>
      <c r="AQ126" s="15"/>
      <c r="AR126" s="15"/>
      <c r="AS126" s="15">
        <v>6</v>
      </c>
      <c r="AT126" s="15">
        <v>80</v>
      </c>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v>0.19</v>
      </c>
      <c r="BV126" s="15" t="s">
        <v>81</v>
      </c>
      <c r="BW126" s="21">
        <v>20</v>
      </c>
      <c r="BX126" s="15">
        <v>0</v>
      </c>
      <c r="BY126" s="15">
        <v>0</v>
      </c>
      <c r="BZ126" s="15" t="s">
        <v>96</v>
      </c>
    </row>
    <row r="127" spans="1:78" ht="15" customHeight="1" x14ac:dyDescent="0.2">
      <c r="A127" s="13">
        <v>42536</v>
      </c>
      <c r="B127" s="14">
        <v>0.33333333333333331</v>
      </c>
      <c r="C127" s="14" t="s">
        <v>78</v>
      </c>
      <c r="D127" s="11">
        <v>1601853</v>
      </c>
      <c r="E127" s="13" t="s">
        <v>79</v>
      </c>
      <c r="F127" s="15">
        <v>2516</v>
      </c>
      <c r="G127" s="15">
        <v>8.4</v>
      </c>
      <c r="H127" s="15">
        <v>10</v>
      </c>
      <c r="I127" s="15"/>
      <c r="J127" s="15"/>
      <c r="K127" s="15"/>
      <c r="L127" s="15"/>
      <c r="M127" s="15">
        <v>19.100000000000001</v>
      </c>
      <c r="N127" s="15">
        <v>51</v>
      </c>
      <c r="O127" s="15">
        <v>59</v>
      </c>
      <c r="P127" s="15"/>
      <c r="Q127" s="15">
        <v>7.3999999999999996E-2</v>
      </c>
      <c r="R127" s="15"/>
      <c r="S127" s="15"/>
      <c r="T127" s="25">
        <f t="shared" si="2"/>
        <v>0.05</v>
      </c>
      <c r="U127" s="25">
        <f>0.5*0.11</f>
        <v>5.5E-2</v>
      </c>
      <c r="V127" s="15">
        <v>8</v>
      </c>
      <c r="W127" s="15">
        <v>8</v>
      </c>
      <c r="X127" s="15">
        <v>9.4E-2</v>
      </c>
      <c r="Y127" s="15">
        <v>0.8</v>
      </c>
      <c r="Z127" s="15"/>
      <c r="AA127" s="15"/>
      <c r="AB127" s="15">
        <v>6</v>
      </c>
      <c r="AC127" s="15">
        <v>31</v>
      </c>
      <c r="AD127" s="15"/>
      <c r="AE127" s="15"/>
      <c r="AF127" s="15"/>
      <c r="AG127" s="15"/>
      <c r="AH127" s="15">
        <v>4.5999999999999999E-2</v>
      </c>
      <c r="AI127" s="27">
        <v>2.5481837515442338E-3</v>
      </c>
      <c r="AJ127" s="15"/>
      <c r="AK127" s="15"/>
      <c r="AL127" s="15"/>
      <c r="AM127" s="15"/>
      <c r="AN127" s="15"/>
      <c r="AO127" s="15"/>
      <c r="AP127" s="27"/>
      <c r="AQ127" s="15"/>
      <c r="AR127" s="15"/>
      <c r="AS127" s="27"/>
      <c r="AT127" s="28">
        <v>13000</v>
      </c>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21"/>
      <c r="BX127" s="15"/>
      <c r="BY127" s="15"/>
      <c r="BZ127" s="15"/>
    </row>
    <row r="128" spans="1:78" ht="15" customHeight="1" x14ac:dyDescent="0.2">
      <c r="A128" s="13">
        <v>42537</v>
      </c>
      <c r="B128" s="14">
        <v>0.4513888888888889</v>
      </c>
      <c r="C128" s="14" t="s">
        <v>78</v>
      </c>
      <c r="D128" s="11">
        <v>1601853</v>
      </c>
      <c r="E128" s="11" t="s">
        <v>80</v>
      </c>
      <c r="F128" s="11"/>
      <c r="G128" s="15">
        <v>3.4</v>
      </c>
      <c r="H128" s="15">
        <v>8</v>
      </c>
      <c r="I128" s="15"/>
      <c r="J128" s="15"/>
      <c r="K128" s="15"/>
      <c r="L128" s="15"/>
      <c r="M128" s="15">
        <v>10.6</v>
      </c>
      <c r="N128" s="22">
        <f>0.5*3</f>
        <v>1.5</v>
      </c>
      <c r="O128" s="15">
        <v>18</v>
      </c>
      <c r="P128" s="15"/>
      <c r="Q128" s="15">
        <v>5.6000000000000001E-2</v>
      </c>
      <c r="R128" s="15"/>
      <c r="S128" s="15"/>
      <c r="T128" s="25">
        <f t="shared" si="2"/>
        <v>0.05</v>
      </c>
      <c r="U128" s="15">
        <v>0.11</v>
      </c>
      <c r="V128" s="15">
        <v>0.17</v>
      </c>
      <c r="W128" s="15">
        <v>0.22</v>
      </c>
      <c r="X128" s="15">
        <v>0.02</v>
      </c>
      <c r="Y128" s="15">
        <v>2.3E-2</v>
      </c>
      <c r="Z128" s="15"/>
      <c r="AA128" s="15"/>
      <c r="AB128" s="22">
        <f>0.5*2</f>
        <v>1</v>
      </c>
      <c r="AC128" s="22">
        <f>0.5*2</f>
        <v>1</v>
      </c>
      <c r="AD128" s="15"/>
      <c r="AE128" s="15"/>
      <c r="AF128" s="15"/>
      <c r="AG128" s="15"/>
      <c r="AH128" s="22">
        <f>0.5*0.002</f>
        <v>1E-3</v>
      </c>
      <c r="AI128" s="15"/>
      <c r="AJ128" s="15"/>
      <c r="AK128" s="15"/>
      <c r="AL128" s="15"/>
      <c r="AM128" s="15"/>
      <c r="AN128" s="15"/>
      <c r="AO128" s="15"/>
      <c r="AP128" s="15"/>
      <c r="AQ128" s="15"/>
      <c r="AR128" s="15"/>
      <c r="AS128" s="15">
        <v>2.2000000000000002</v>
      </c>
      <c r="AT128" s="22">
        <f>0.5*1</f>
        <v>0.5</v>
      </c>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v>0.27</v>
      </c>
      <c r="BV128" s="15" t="s">
        <v>91</v>
      </c>
      <c r="BW128" s="21">
        <v>47.5</v>
      </c>
      <c r="BX128" s="15">
        <v>0</v>
      </c>
      <c r="BY128" s="15">
        <v>0</v>
      </c>
      <c r="BZ128" s="15" t="s">
        <v>82</v>
      </c>
    </row>
    <row r="129" spans="1:78" ht="15" customHeight="1" x14ac:dyDescent="0.2">
      <c r="A129" s="13">
        <v>42537</v>
      </c>
      <c r="B129" s="14">
        <v>0.4861111111111111</v>
      </c>
      <c r="C129" s="14" t="s">
        <v>78</v>
      </c>
      <c r="D129" s="11">
        <v>1601853</v>
      </c>
      <c r="E129" s="11" t="s">
        <v>83</v>
      </c>
      <c r="F129" s="11"/>
      <c r="G129" s="15">
        <v>4.8</v>
      </c>
      <c r="H129" s="15">
        <v>8.8000000000000007</v>
      </c>
      <c r="I129" s="15"/>
      <c r="J129" s="15"/>
      <c r="K129" s="15"/>
      <c r="L129" s="15"/>
      <c r="M129" s="15">
        <v>46</v>
      </c>
      <c r="N129" s="15">
        <v>23</v>
      </c>
      <c r="O129" s="15">
        <v>80</v>
      </c>
      <c r="P129" s="15"/>
      <c r="Q129" s="15">
        <v>5.8000000000000003E-2</v>
      </c>
      <c r="R129" s="15"/>
      <c r="S129" s="15"/>
      <c r="T129" s="25">
        <f t="shared" si="2"/>
        <v>0.05</v>
      </c>
      <c r="U129" s="15">
        <v>0.11</v>
      </c>
      <c r="V129" s="15">
        <v>0.54</v>
      </c>
      <c r="W129" s="15">
        <v>0.59</v>
      </c>
      <c r="X129" s="22">
        <f>0.5*0.004</f>
        <v>2E-3</v>
      </c>
      <c r="Y129" s="15">
        <v>0.06</v>
      </c>
      <c r="Z129" s="15"/>
      <c r="AA129" s="15"/>
      <c r="AB129" s="22">
        <f>0.5*2</f>
        <v>1</v>
      </c>
      <c r="AC129" s="22">
        <f>0.5*2</f>
        <v>1</v>
      </c>
      <c r="AD129" s="15"/>
      <c r="AE129" s="15"/>
      <c r="AF129" s="15"/>
      <c r="AG129" s="15"/>
      <c r="AH129" s="15">
        <v>4.0000000000000001E-3</v>
      </c>
      <c r="AI129" s="15"/>
      <c r="AJ129" s="15"/>
      <c r="AK129" s="15"/>
      <c r="AL129" s="15"/>
      <c r="AM129" s="15"/>
      <c r="AN129" s="15"/>
      <c r="AO129" s="15"/>
      <c r="AP129" s="15"/>
      <c r="AQ129" s="15"/>
      <c r="AR129" s="15"/>
      <c r="AS129" s="15">
        <v>5.0999999999999996</v>
      </c>
      <c r="AT129" s="15">
        <v>10</v>
      </c>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v>0.13</v>
      </c>
      <c r="BV129" s="15" t="s">
        <v>115</v>
      </c>
      <c r="BW129" s="21">
        <v>22.5</v>
      </c>
      <c r="BX129" s="15">
        <v>0</v>
      </c>
      <c r="BY129" s="15">
        <v>0</v>
      </c>
      <c r="BZ129" s="15" t="s">
        <v>82</v>
      </c>
    </row>
    <row r="130" spans="1:78" ht="15" customHeight="1" x14ac:dyDescent="0.2">
      <c r="A130" s="13">
        <v>42561</v>
      </c>
      <c r="B130" s="14">
        <v>0.33333333333333331</v>
      </c>
      <c r="C130" s="14" t="s">
        <v>78</v>
      </c>
      <c r="D130" s="11">
        <v>1614714</v>
      </c>
      <c r="E130" s="13" t="s">
        <v>79</v>
      </c>
      <c r="F130" s="15">
        <v>3351</v>
      </c>
      <c r="G130" s="15">
        <v>8.4</v>
      </c>
      <c r="H130" s="15">
        <v>10</v>
      </c>
      <c r="I130" s="15"/>
      <c r="J130" s="15"/>
      <c r="K130" s="15"/>
      <c r="L130" s="15"/>
      <c r="M130" s="15">
        <v>30</v>
      </c>
      <c r="N130" s="15">
        <v>82</v>
      </c>
      <c r="O130" s="15">
        <v>100</v>
      </c>
      <c r="P130" s="15"/>
      <c r="Q130" s="15">
        <v>0.13200000000000001</v>
      </c>
      <c r="R130" s="15"/>
      <c r="S130" s="15"/>
      <c r="T130" s="25">
        <f t="shared" si="2"/>
        <v>0.05</v>
      </c>
      <c r="U130" s="15">
        <v>0.17</v>
      </c>
      <c r="V130" s="15">
        <v>21</v>
      </c>
      <c r="W130" s="15">
        <v>21</v>
      </c>
      <c r="X130" s="15">
        <v>0.31</v>
      </c>
      <c r="Y130" s="15">
        <v>1.4</v>
      </c>
      <c r="Z130" s="15"/>
      <c r="AA130" s="15"/>
      <c r="AB130" s="15">
        <v>6</v>
      </c>
      <c r="AC130" s="15">
        <v>54</v>
      </c>
      <c r="AD130" s="15"/>
      <c r="AE130" s="15"/>
      <c r="AF130" s="15"/>
      <c r="AG130" s="15"/>
      <c r="AH130" s="15">
        <v>4.7E-2</v>
      </c>
      <c r="AI130" s="27">
        <v>2.1859345380061917E-3</v>
      </c>
      <c r="AJ130" s="15"/>
      <c r="AK130" s="15"/>
      <c r="AL130" s="15"/>
      <c r="AM130" s="15"/>
      <c r="AN130" s="15"/>
      <c r="AO130" s="15"/>
      <c r="AP130" s="27"/>
      <c r="AQ130" s="15"/>
      <c r="AR130" s="15"/>
      <c r="AS130" s="27"/>
      <c r="AT130" s="28">
        <v>10000</v>
      </c>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21"/>
      <c r="BX130" s="15"/>
      <c r="BY130" s="15"/>
      <c r="BZ130" s="15"/>
    </row>
    <row r="131" spans="1:78" ht="15" customHeight="1" x14ac:dyDescent="0.2">
      <c r="A131" s="13">
        <v>42562</v>
      </c>
      <c r="B131" s="14">
        <v>0.52083333333333337</v>
      </c>
      <c r="C131" s="14" t="s">
        <v>78</v>
      </c>
      <c r="D131" s="11">
        <v>1614714</v>
      </c>
      <c r="E131" s="11" t="s">
        <v>80</v>
      </c>
      <c r="F131" s="11"/>
      <c r="G131" s="15">
        <v>4.5999999999999996</v>
      </c>
      <c r="H131" s="15">
        <v>7.1</v>
      </c>
      <c r="I131" s="15"/>
      <c r="J131" s="15"/>
      <c r="K131" s="15"/>
      <c r="L131" s="15"/>
      <c r="M131" s="15">
        <v>6.7</v>
      </c>
      <c r="N131" s="22">
        <f>0.5*3</f>
        <v>1.5</v>
      </c>
      <c r="O131" s="15">
        <v>11</v>
      </c>
      <c r="P131" s="15"/>
      <c r="Q131" s="15">
        <v>1.9E-2</v>
      </c>
      <c r="R131" s="15"/>
      <c r="S131" s="15"/>
      <c r="T131" s="25">
        <f t="shared" si="2"/>
        <v>0.05</v>
      </c>
      <c r="U131" s="25">
        <f>0.5*0.11</f>
        <v>5.5E-2</v>
      </c>
      <c r="V131" s="25">
        <f>0.5*0.1</f>
        <v>0.05</v>
      </c>
      <c r="W131" s="22">
        <f>0.5*0.15</f>
        <v>7.4999999999999997E-2</v>
      </c>
      <c r="X131" s="22">
        <f>0.5*0.004</f>
        <v>2E-3</v>
      </c>
      <c r="Y131" s="15">
        <v>1.2999999999999999E-2</v>
      </c>
      <c r="Z131" s="15"/>
      <c r="AA131" s="15"/>
      <c r="AB131" s="22">
        <f>0.5*2</f>
        <v>1</v>
      </c>
      <c r="AC131" s="22">
        <f>0.5*2</f>
        <v>1</v>
      </c>
      <c r="AD131" s="15"/>
      <c r="AE131" s="15"/>
      <c r="AF131" s="15"/>
      <c r="AG131" s="15"/>
      <c r="AH131" s="22">
        <f>0.5*0.002</f>
        <v>1E-3</v>
      </c>
      <c r="AI131" s="15"/>
      <c r="AJ131" s="15"/>
      <c r="AK131" s="15"/>
      <c r="AL131" s="15"/>
      <c r="AM131" s="15"/>
      <c r="AN131" s="15"/>
      <c r="AO131" s="15"/>
      <c r="AP131" s="15"/>
      <c r="AQ131" s="15"/>
      <c r="AR131" s="15"/>
      <c r="AS131" s="15">
        <v>0.46</v>
      </c>
      <c r="AT131" s="22">
        <f>0.5*1</f>
        <v>0.5</v>
      </c>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v>0.37</v>
      </c>
      <c r="BV131" s="15" t="s">
        <v>107</v>
      </c>
      <c r="BW131" s="21">
        <v>37.5</v>
      </c>
      <c r="BX131" s="15">
        <v>0</v>
      </c>
      <c r="BY131" s="15">
        <v>0</v>
      </c>
      <c r="BZ131" s="15" t="s">
        <v>82</v>
      </c>
    </row>
    <row r="132" spans="1:78" ht="15" customHeight="1" x14ac:dyDescent="0.2">
      <c r="A132" s="13">
        <v>42562</v>
      </c>
      <c r="B132" s="14">
        <v>0.4826388888888889</v>
      </c>
      <c r="C132" s="14" t="s">
        <v>78</v>
      </c>
      <c r="D132" s="11">
        <v>1614714</v>
      </c>
      <c r="E132" s="11" t="s">
        <v>83</v>
      </c>
      <c r="F132" s="11"/>
      <c r="G132" s="15">
        <v>6.4</v>
      </c>
      <c r="H132" s="15">
        <v>6.8</v>
      </c>
      <c r="I132" s="15"/>
      <c r="J132" s="15"/>
      <c r="K132" s="15"/>
      <c r="L132" s="15"/>
      <c r="M132" s="15">
        <v>20</v>
      </c>
      <c r="N132" s="15">
        <v>15</v>
      </c>
      <c r="O132" s="15">
        <v>45</v>
      </c>
      <c r="P132" s="15"/>
      <c r="Q132" s="15">
        <v>2.5999999999999999E-2</v>
      </c>
      <c r="R132" s="15"/>
      <c r="S132" s="15"/>
      <c r="T132" s="25">
        <f t="shared" si="2"/>
        <v>0.05</v>
      </c>
      <c r="U132" s="25">
        <f>0.5*0.11</f>
        <v>5.5E-2</v>
      </c>
      <c r="V132" s="15">
        <v>0.41</v>
      </c>
      <c r="W132" s="15">
        <v>0.43</v>
      </c>
      <c r="X132" s="22">
        <f>0.5*0.004</f>
        <v>2E-3</v>
      </c>
      <c r="Y132" s="15">
        <v>3.9E-2</v>
      </c>
      <c r="Z132" s="15"/>
      <c r="AA132" s="15"/>
      <c r="AB132" s="22">
        <f>0.5*2</f>
        <v>1</v>
      </c>
      <c r="AC132" s="22">
        <f>0.5*2</f>
        <v>1</v>
      </c>
      <c r="AD132" s="15"/>
      <c r="AE132" s="15"/>
      <c r="AF132" s="15"/>
      <c r="AG132" s="15"/>
      <c r="AH132" s="15">
        <v>2E-3</v>
      </c>
      <c r="AI132" s="15"/>
      <c r="AJ132" s="15"/>
      <c r="AK132" s="15"/>
      <c r="AL132" s="15"/>
      <c r="AM132" s="15"/>
      <c r="AN132" s="15"/>
      <c r="AO132" s="15"/>
      <c r="AP132" s="15"/>
      <c r="AQ132" s="15"/>
      <c r="AR132" s="15"/>
      <c r="AS132" s="15">
        <v>2</v>
      </c>
      <c r="AT132" s="15">
        <v>120</v>
      </c>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v>0.23</v>
      </c>
      <c r="BV132" s="15" t="s">
        <v>103</v>
      </c>
      <c r="BW132" s="21">
        <v>35</v>
      </c>
      <c r="BX132" s="15">
        <v>0</v>
      </c>
      <c r="BY132" s="15">
        <v>0</v>
      </c>
      <c r="BZ132" s="15" t="s">
        <v>82</v>
      </c>
    </row>
    <row r="133" spans="1:78" ht="15" customHeight="1" x14ac:dyDescent="0.2">
      <c r="A133" s="13">
        <v>42597</v>
      </c>
      <c r="B133" s="14">
        <v>0.33333333333333331</v>
      </c>
      <c r="C133" s="14" t="s">
        <v>78</v>
      </c>
      <c r="D133" s="11">
        <v>1632540</v>
      </c>
      <c r="E133" s="13" t="s">
        <v>79</v>
      </c>
      <c r="F133" s="15">
        <v>3429</v>
      </c>
      <c r="G133" s="15">
        <v>8.5</v>
      </c>
      <c r="H133" s="15">
        <v>10</v>
      </c>
      <c r="I133" s="15"/>
      <c r="J133" s="15"/>
      <c r="K133" s="15"/>
      <c r="L133" s="15"/>
      <c r="M133" s="15">
        <v>26</v>
      </c>
      <c r="N133" s="15">
        <v>67</v>
      </c>
      <c r="O133" s="15">
        <v>75</v>
      </c>
      <c r="P133" s="15"/>
      <c r="Q133" s="15">
        <v>0.14799999999999999</v>
      </c>
      <c r="R133" s="15"/>
      <c r="S133" s="15"/>
      <c r="T133" s="25">
        <f t="shared" si="2"/>
        <v>0.05</v>
      </c>
      <c r="U133" s="15">
        <v>0.16</v>
      </c>
      <c r="V133" s="15">
        <v>14</v>
      </c>
      <c r="W133" s="15">
        <v>14</v>
      </c>
      <c r="X133" s="15">
        <v>0.41</v>
      </c>
      <c r="Y133" s="15">
        <v>0.8</v>
      </c>
      <c r="Z133" s="15"/>
      <c r="AA133" s="15"/>
      <c r="AB133" s="15">
        <v>9</v>
      </c>
      <c r="AC133" s="15">
        <v>32</v>
      </c>
      <c r="AD133" s="15"/>
      <c r="AE133" s="15"/>
      <c r="AF133" s="15"/>
      <c r="AG133" s="15"/>
      <c r="AH133" s="15">
        <v>3.6999999999999998E-2</v>
      </c>
      <c r="AI133" s="27">
        <v>9.2352136708914192E-4</v>
      </c>
      <c r="AJ133" s="15"/>
      <c r="AK133" s="15"/>
      <c r="AL133" s="15"/>
      <c r="AM133" s="15"/>
      <c r="AN133" s="15"/>
      <c r="AO133" s="15"/>
      <c r="AP133" s="27"/>
      <c r="AQ133" s="15"/>
      <c r="AR133" s="15"/>
      <c r="AS133" s="27"/>
      <c r="AT133" s="15">
        <v>4000</v>
      </c>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21"/>
      <c r="BX133" s="15"/>
      <c r="BY133" s="15"/>
      <c r="BZ133" s="15"/>
    </row>
    <row r="134" spans="1:78" ht="15" customHeight="1" x14ac:dyDescent="0.2">
      <c r="A134" s="13">
        <v>42598</v>
      </c>
      <c r="B134" s="14">
        <v>0.4861111111111111</v>
      </c>
      <c r="C134" s="14" t="s">
        <v>78</v>
      </c>
      <c r="D134" s="11">
        <v>1632540</v>
      </c>
      <c r="E134" s="11" t="s">
        <v>80</v>
      </c>
      <c r="F134" s="11"/>
      <c r="G134" s="15">
        <v>4.5999999999999996</v>
      </c>
      <c r="H134" s="15">
        <v>7.4</v>
      </c>
      <c r="I134" s="15"/>
      <c r="J134" s="15"/>
      <c r="K134" s="15"/>
      <c r="L134" s="15"/>
      <c r="M134" s="15">
        <v>6.5</v>
      </c>
      <c r="N134" s="22">
        <f>0.5*3</f>
        <v>1.5</v>
      </c>
      <c r="O134" s="15">
        <v>10</v>
      </c>
      <c r="P134" s="15"/>
      <c r="Q134" s="15">
        <v>2.3E-2</v>
      </c>
      <c r="R134" s="15"/>
      <c r="S134" s="15"/>
      <c r="T134" s="25">
        <f t="shared" si="2"/>
        <v>0.05</v>
      </c>
      <c r="U134" s="25">
        <f>0.5*0.11</f>
        <v>5.5E-2</v>
      </c>
      <c r="V134" s="25">
        <f>0.5*0.1</f>
        <v>0.05</v>
      </c>
      <c r="W134" s="22">
        <f>0.5*0.15</f>
        <v>7.4999999999999997E-2</v>
      </c>
      <c r="X134" s="22">
        <f>0.5*0.004</f>
        <v>2E-3</v>
      </c>
      <c r="Y134" s="15">
        <v>1.4999999999999999E-2</v>
      </c>
      <c r="Z134" s="15"/>
      <c r="AA134" s="15"/>
      <c r="AB134" s="22">
        <f>0.5*2</f>
        <v>1</v>
      </c>
      <c r="AC134" s="22">
        <f>0.5*2</f>
        <v>1</v>
      </c>
      <c r="AD134" s="15"/>
      <c r="AE134" s="15"/>
      <c r="AF134" s="15"/>
      <c r="AG134" s="15"/>
      <c r="AH134" s="22">
        <f>0.5*0.002</f>
        <v>1E-3</v>
      </c>
      <c r="AI134" s="15"/>
      <c r="AJ134" s="15"/>
      <c r="AK134" s="15"/>
      <c r="AL134" s="15"/>
      <c r="AM134" s="15"/>
      <c r="AN134" s="15"/>
      <c r="AO134" s="15"/>
      <c r="AP134" s="15"/>
      <c r="AQ134" s="15"/>
      <c r="AR134" s="15"/>
      <c r="AS134" s="15">
        <v>1.01</v>
      </c>
      <c r="AT134" s="22">
        <f>0.5*1</f>
        <v>0.5</v>
      </c>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v>0.24</v>
      </c>
      <c r="BV134" s="15" t="s">
        <v>84</v>
      </c>
      <c r="BW134" s="21">
        <v>40</v>
      </c>
      <c r="BX134" s="15">
        <v>0</v>
      </c>
      <c r="BY134" s="15">
        <v>0</v>
      </c>
      <c r="BZ134" s="15" t="s">
        <v>82</v>
      </c>
    </row>
    <row r="135" spans="1:78" ht="15" customHeight="1" x14ac:dyDescent="0.2">
      <c r="A135" s="13">
        <v>42598</v>
      </c>
      <c r="B135" s="14">
        <v>0.50347222222222221</v>
      </c>
      <c r="C135" s="14" t="s">
        <v>78</v>
      </c>
      <c r="D135" s="11">
        <v>1632540</v>
      </c>
      <c r="E135" s="11" t="s">
        <v>83</v>
      </c>
      <c r="F135" s="11"/>
      <c r="G135" s="15">
        <v>6.3</v>
      </c>
      <c r="H135" s="15">
        <v>7.9</v>
      </c>
      <c r="I135" s="15"/>
      <c r="J135" s="15"/>
      <c r="K135" s="15"/>
      <c r="L135" s="15"/>
      <c r="M135" s="15">
        <v>20</v>
      </c>
      <c r="N135" s="15">
        <v>18</v>
      </c>
      <c r="O135" s="15">
        <v>46</v>
      </c>
      <c r="P135" s="15"/>
      <c r="Q135" s="15">
        <v>2.4E-2</v>
      </c>
      <c r="R135" s="15"/>
      <c r="S135" s="15"/>
      <c r="T135" s="25">
        <f t="shared" si="2"/>
        <v>0.05</v>
      </c>
      <c r="U135" s="25">
        <f>0.5*0.11</f>
        <v>5.5E-2</v>
      </c>
      <c r="V135" s="15">
        <v>0.35</v>
      </c>
      <c r="W135" s="15">
        <v>0.37</v>
      </c>
      <c r="X135" s="22">
        <f>0.5*0.004</f>
        <v>2E-3</v>
      </c>
      <c r="Y135" s="15">
        <v>2.9000000000000001E-2</v>
      </c>
      <c r="Z135" s="15"/>
      <c r="AA135" s="15"/>
      <c r="AB135" s="22">
        <f>0.5*2</f>
        <v>1</v>
      </c>
      <c r="AC135" s="22">
        <f>0.5*2</f>
        <v>1</v>
      </c>
      <c r="AD135" s="15"/>
      <c r="AE135" s="15"/>
      <c r="AF135" s="15"/>
      <c r="AG135" s="15"/>
      <c r="AH135" s="22">
        <f>0.5*0.002</f>
        <v>1E-3</v>
      </c>
      <c r="AI135" s="15"/>
      <c r="AJ135" s="15"/>
      <c r="AK135" s="15"/>
      <c r="AL135" s="15"/>
      <c r="AM135" s="15"/>
      <c r="AN135" s="15"/>
      <c r="AO135" s="15"/>
      <c r="AP135" s="15"/>
      <c r="AQ135" s="15"/>
      <c r="AR135" s="15"/>
      <c r="AS135" s="15">
        <v>1.93</v>
      </c>
      <c r="AT135" s="15">
        <v>3</v>
      </c>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v>0.2</v>
      </c>
      <c r="BV135" s="15" t="s">
        <v>86</v>
      </c>
      <c r="BW135" s="21">
        <v>30</v>
      </c>
      <c r="BX135" s="15">
        <v>0</v>
      </c>
      <c r="BY135" s="15">
        <v>0</v>
      </c>
      <c r="BZ135" s="15" t="s">
        <v>82</v>
      </c>
    </row>
    <row r="136" spans="1:78" ht="15" customHeight="1" x14ac:dyDescent="0.2">
      <c r="A136" s="13">
        <v>42624</v>
      </c>
      <c r="B136" s="14">
        <v>0.33333333333333331</v>
      </c>
      <c r="C136" s="14" t="s">
        <v>78</v>
      </c>
      <c r="D136" s="11">
        <v>1646865</v>
      </c>
      <c r="E136" s="13" t="s">
        <v>79</v>
      </c>
      <c r="F136" s="15">
        <v>3505</v>
      </c>
      <c r="G136" s="15">
        <v>8.4</v>
      </c>
      <c r="H136" s="15">
        <v>10</v>
      </c>
      <c r="I136" s="15"/>
      <c r="J136" s="15"/>
      <c r="K136" s="15"/>
      <c r="L136" s="15"/>
      <c r="M136" s="15">
        <v>16.7</v>
      </c>
      <c r="N136" s="15">
        <v>62</v>
      </c>
      <c r="O136" s="15">
        <v>69</v>
      </c>
      <c r="P136" s="15"/>
      <c r="Q136" s="15">
        <v>0.56999999999999995</v>
      </c>
      <c r="R136" s="15"/>
      <c r="S136" s="15"/>
      <c r="T136" s="25">
        <f t="shared" si="2"/>
        <v>0.05</v>
      </c>
      <c r="U136" s="15">
        <v>0.64</v>
      </c>
      <c r="V136" s="15">
        <v>14</v>
      </c>
      <c r="W136" s="15">
        <v>14</v>
      </c>
      <c r="X136" s="15">
        <v>0.88</v>
      </c>
      <c r="Y136" s="15">
        <v>1.6</v>
      </c>
      <c r="Z136" s="15"/>
      <c r="AA136" s="15"/>
      <c r="AB136" s="15">
        <v>5</v>
      </c>
      <c r="AC136" s="15">
        <v>27</v>
      </c>
      <c r="AD136" s="15"/>
      <c r="AE136" s="15"/>
      <c r="AF136" s="15"/>
      <c r="AG136" s="15"/>
      <c r="AH136" s="15">
        <v>3.3000000000000002E-2</v>
      </c>
      <c r="AI136" s="27">
        <v>1.1263030168333632E-3</v>
      </c>
      <c r="AJ136" s="15"/>
      <c r="AK136" s="15"/>
      <c r="AL136" s="15"/>
      <c r="AM136" s="15"/>
      <c r="AN136" s="15"/>
      <c r="AO136" s="15"/>
      <c r="AP136" s="27"/>
      <c r="AQ136" s="15"/>
      <c r="AR136" s="15"/>
      <c r="AS136" s="27"/>
      <c r="AT136" s="28">
        <v>1000</v>
      </c>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21"/>
      <c r="BX136" s="15"/>
      <c r="BY136" s="15"/>
      <c r="BZ136" s="15"/>
    </row>
    <row r="137" spans="1:78" ht="15" customHeight="1" x14ac:dyDescent="0.2">
      <c r="A137" s="13">
        <v>42625</v>
      </c>
      <c r="B137" s="14">
        <v>0.49861111111111112</v>
      </c>
      <c r="C137" s="14" t="s">
        <v>78</v>
      </c>
      <c r="D137" s="11">
        <v>1646865</v>
      </c>
      <c r="E137" s="11" t="s">
        <v>80</v>
      </c>
      <c r="F137" s="11"/>
      <c r="G137" s="15">
        <v>2.5</v>
      </c>
      <c r="H137" s="15">
        <v>10.5</v>
      </c>
      <c r="I137" s="15"/>
      <c r="J137" s="15"/>
      <c r="K137" s="15"/>
      <c r="L137" s="15"/>
      <c r="M137" s="15">
        <v>2.8</v>
      </c>
      <c r="N137" s="22">
        <f>0.5*3</f>
        <v>1.5</v>
      </c>
      <c r="O137" s="15">
        <v>5</v>
      </c>
      <c r="P137" s="15"/>
      <c r="Q137" s="15">
        <v>0.125</v>
      </c>
      <c r="R137" s="15"/>
      <c r="S137" s="15"/>
      <c r="T137" s="25">
        <f t="shared" si="2"/>
        <v>0.05</v>
      </c>
      <c r="U137" s="15">
        <v>0.15</v>
      </c>
      <c r="V137" s="15">
        <v>0.21</v>
      </c>
      <c r="W137" s="15">
        <v>0.23</v>
      </c>
      <c r="X137" s="15">
        <v>0.17100000000000001</v>
      </c>
      <c r="Y137" s="15">
        <v>0.16700000000000001</v>
      </c>
      <c r="Z137" s="15"/>
      <c r="AA137" s="15"/>
      <c r="AB137" s="15">
        <v>3</v>
      </c>
      <c r="AC137" s="15">
        <v>4</v>
      </c>
      <c r="AD137" s="15"/>
      <c r="AE137" s="15"/>
      <c r="AF137" s="15"/>
      <c r="AG137" s="15"/>
      <c r="AH137" s="15">
        <v>1.7999999999999999E-2</v>
      </c>
      <c r="AI137" s="15"/>
      <c r="AJ137" s="15"/>
      <c r="AK137" s="15"/>
      <c r="AL137" s="15"/>
      <c r="AM137" s="15"/>
      <c r="AN137" s="15"/>
      <c r="AO137" s="15"/>
      <c r="AP137" s="15"/>
      <c r="AQ137" s="15"/>
      <c r="AR137" s="15"/>
      <c r="AS137" s="15">
        <v>3.9</v>
      </c>
      <c r="AT137" s="22">
        <f>0.5*1</f>
        <v>0.5</v>
      </c>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v>0.74</v>
      </c>
      <c r="BV137" s="15" t="s">
        <v>116</v>
      </c>
      <c r="BW137" s="21">
        <v>57.5</v>
      </c>
      <c r="BX137" s="15">
        <v>0</v>
      </c>
      <c r="BY137" s="15">
        <v>0</v>
      </c>
      <c r="BZ137" s="15" t="s">
        <v>97</v>
      </c>
    </row>
    <row r="138" spans="1:78" ht="15" customHeight="1" x14ac:dyDescent="0.2">
      <c r="A138" s="13">
        <v>42625</v>
      </c>
      <c r="B138" s="14">
        <v>0.51736111111111105</v>
      </c>
      <c r="C138" s="14" t="s">
        <v>78</v>
      </c>
      <c r="D138" s="11">
        <v>1646865</v>
      </c>
      <c r="E138" s="11" t="s">
        <v>83</v>
      </c>
      <c r="F138" s="11"/>
      <c r="G138" s="15">
        <v>2.5</v>
      </c>
      <c r="H138" s="15">
        <v>10.3</v>
      </c>
      <c r="I138" s="15"/>
      <c r="J138" s="15"/>
      <c r="K138" s="15"/>
      <c r="L138" s="15"/>
      <c r="M138" s="15">
        <v>2.9</v>
      </c>
      <c r="N138" s="22">
        <f>0.5*3</f>
        <v>1.5</v>
      </c>
      <c r="O138" s="15">
        <v>8</v>
      </c>
      <c r="P138" s="15"/>
      <c r="Q138" s="15">
        <v>0.122</v>
      </c>
      <c r="R138" s="15"/>
      <c r="S138" s="15"/>
      <c r="T138" s="25">
        <f t="shared" si="2"/>
        <v>0.05</v>
      </c>
      <c r="U138" s="15">
        <v>0.15</v>
      </c>
      <c r="V138" s="15">
        <v>0.23</v>
      </c>
      <c r="W138" s="15">
        <v>0.25</v>
      </c>
      <c r="X138" s="15">
        <v>0.16700000000000001</v>
      </c>
      <c r="Y138" s="15">
        <v>0.16400000000000001</v>
      </c>
      <c r="Z138" s="15"/>
      <c r="AA138" s="15"/>
      <c r="AB138" s="15">
        <v>3</v>
      </c>
      <c r="AC138" s="15">
        <v>4</v>
      </c>
      <c r="AD138" s="15"/>
      <c r="AE138" s="15"/>
      <c r="AF138" s="15"/>
      <c r="AG138" s="15"/>
      <c r="AH138" s="15">
        <v>2.7E-2</v>
      </c>
      <c r="AI138" s="15"/>
      <c r="AJ138" s="15"/>
      <c r="AK138" s="15"/>
      <c r="AL138" s="15"/>
      <c r="AM138" s="15"/>
      <c r="AN138" s="15"/>
      <c r="AO138" s="15"/>
      <c r="AP138" s="15"/>
      <c r="AQ138" s="15"/>
      <c r="AR138" s="15"/>
      <c r="AS138" s="15">
        <v>5</v>
      </c>
      <c r="AT138" s="22">
        <f>0.5*1</f>
        <v>0.5</v>
      </c>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v>0.64</v>
      </c>
      <c r="BV138" s="15" t="s">
        <v>89</v>
      </c>
      <c r="BW138" s="21">
        <v>55</v>
      </c>
      <c r="BX138" s="15">
        <v>0</v>
      </c>
      <c r="BY138" s="15">
        <v>0</v>
      </c>
      <c r="BZ138" s="15" t="s">
        <v>109</v>
      </c>
    </row>
    <row r="139" spans="1:78" ht="15" customHeight="1" x14ac:dyDescent="0.2">
      <c r="A139" s="13">
        <v>42653</v>
      </c>
      <c r="B139" s="14">
        <v>0.33333333333333331</v>
      </c>
      <c r="C139" s="14" t="s">
        <v>78</v>
      </c>
      <c r="D139" s="11">
        <v>1662970</v>
      </c>
      <c r="E139" s="13" t="s">
        <v>79</v>
      </c>
      <c r="F139" s="15">
        <v>3271</v>
      </c>
      <c r="G139" s="15">
        <v>8.4</v>
      </c>
      <c r="H139" s="15">
        <v>10</v>
      </c>
      <c r="I139" s="15"/>
      <c r="J139" s="15"/>
      <c r="K139" s="15"/>
      <c r="L139" s="15"/>
      <c r="M139" s="15">
        <v>30</v>
      </c>
      <c r="N139" s="15">
        <v>66</v>
      </c>
      <c r="O139" s="15">
        <v>76</v>
      </c>
      <c r="P139" s="15"/>
      <c r="Q139" s="15">
        <v>3.3</v>
      </c>
      <c r="R139" s="15"/>
      <c r="S139" s="15"/>
      <c r="T139" s="25">
        <f t="shared" si="2"/>
        <v>0.05</v>
      </c>
      <c r="U139" s="15">
        <v>3.3</v>
      </c>
      <c r="V139" s="15">
        <v>19</v>
      </c>
      <c r="W139" s="15">
        <v>19</v>
      </c>
      <c r="X139" s="15">
        <v>0.69</v>
      </c>
      <c r="Y139" s="15">
        <v>1.7</v>
      </c>
      <c r="Z139" s="15"/>
      <c r="AA139" s="15"/>
      <c r="AB139" s="15">
        <v>11</v>
      </c>
      <c r="AC139" s="15">
        <v>33</v>
      </c>
      <c r="AD139" s="15"/>
      <c r="AE139" s="15"/>
      <c r="AF139" s="15"/>
      <c r="AG139" s="15"/>
      <c r="AH139" s="15">
        <v>2.7E-2</v>
      </c>
      <c r="AI139" s="27">
        <v>9.8502274391173224E-4</v>
      </c>
      <c r="AJ139" s="15"/>
      <c r="AK139" s="15"/>
      <c r="AL139" s="15"/>
      <c r="AM139" s="15"/>
      <c r="AN139" s="15"/>
      <c r="AO139" s="15"/>
      <c r="AP139" s="27"/>
      <c r="AQ139" s="15"/>
      <c r="AR139" s="15"/>
      <c r="AS139" s="27"/>
      <c r="AT139" s="28">
        <v>20000</v>
      </c>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21"/>
      <c r="BX139" s="15"/>
      <c r="BY139" s="15"/>
      <c r="BZ139" s="15"/>
    </row>
    <row r="140" spans="1:78" ht="15" customHeight="1" x14ac:dyDescent="0.2">
      <c r="A140" s="13">
        <v>42654</v>
      </c>
      <c r="B140" s="14">
        <v>0.5</v>
      </c>
      <c r="C140" s="14" t="s">
        <v>78</v>
      </c>
      <c r="D140" s="11">
        <v>1662970</v>
      </c>
      <c r="E140" s="11" t="s">
        <v>80</v>
      </c>
      <c r="F140" s="11"/>
      <c r="G140" s="15">
        <v>3.4</v>
      </c>
      <c r="H140" s="15">
        <v>14.6</v>
      </c>
      <c r="I140" s="15"/>
      <c r="J140" s="15"/>
      <c r="K140" s="15"/>
      <c r="L140" s="15"/>
      <c r="M140" s="15">
        <v>3.8</v>
      </c>
      <c r="N140" s="22">
        <f>0.5*3</f>
        <v>1.5</v>
      </c>
      <c r="O140" s="15">
        <v>6</v>
      </c>
      <c r="P140" s="15"/>
      <c r="Q140" s="15">
        <v>5.1999999999999998E-2</v>
      </c>
      <c r="R140" s="15"/>
      <c r="S140" s="15"/>
      <c r="T140" s="25">
        <f t="shared" si="2"/>
        <v>0.05</v>
      </c>
      <c r="U140" s="25">
        <f>0.5*0.11</f>
        <v>5.5E-2</v>
      </c>
      <c r="V140" s="25">
        <f>0.5*0.1</f>
        <v>0.05</v>
      </c>
      <c r="W140" s="22">
        <f>0.5*0.15</f>
        <v>7.4999999999999997E-2</v>
      </c>
      <c r="X140" s="15">
        <v>2.5999999999999999E-2</v>
      </c>
      <c r="Y140" s="15">
        <v>3.2000000000000001E-2</v>
      </c>
      <c r="Z140" s="15"/>
      <c r="AA140" s="15"/>
      <c r="AB140" s="22">
        <f>0.5*2</f>
        <v>1</v>
      </c>
      <c r="AC140" s="22">
        <f>0.5*2</f>
        <v>1</v>
      </c>
      <c r="AD140" s="15"/>
      <c r="AE140" s="15"/>
      <c r="AF140" s="15"/>
      <c r="AG140" s="15"/>
      <c r="AH140" s="22">
        <f>0.5*0.002</f>
        <v>1E-3</v>
      </c>
      <c r="AI140" s="15"/>
      <c r="AJ140" s="15"/>
      <c r="AK140" s="15"/>
      <c r="AL140" s="15"/>
      <c r="AM140" s="15"/>
      <c r="AN140" s="15"/>
      <c r="AO140" s="15"/>
      <c r="AP140" s="15"/>
      <c r="AQ140" s="15"/>
      <c r="AR140" s="15"/>
      <c r="AS140" s="15">
        <v>1.82</v>
      </c>
      <c r="AT140" s="22">
        <f>0.5*1</f>
        <v>0.5</v>
      </c>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v>0.7</v>
      </c>
      <c r="BV140" s="15" t="s">
        <v>112</v>
      </c>
      <c r="BW140" s="21">
        <v>50</v>
      </c>
      <c r="BX140" s="15">
        <v>0</v>
      </c>
      <c r="BY140" s="15">
        <v>0</v>
      </c>
      <c r="BZ140" s="15" t="s">
        <v>82</v>
      </c>
    </row>
    <row r="141" spans="1:78" ht="15" customHeight="1" x14ac:dyDescent="0.2">
      <c r="A141" s="13">
        <v>42654</v>
      </c>
      <c r="B141" s="14">
        <v>0.51388888888888895</v>
      </c>
      <c r="C141" s="14" t="s">
        <v>78</v>
      </c>
      <c r="D141" s="11">
        <v>1662970</v>
      </c>
      <c r="E141" s="11" t="s">
        <v>83</v>
      </c>
      <c r="F141" s="11"/>
      <c r="G141" s="15">
        <v>4.5</v>
      </c>
      <c r="H141" s="15">
        <v>14.3</v>
      </c>
      <c r="I141" s="15"/>
      <c r="J141" s="15"/>
      <c r="K141" s="15"/>
      <c r="L141" s="15"/>
      <c r="M141" s="15">
        <v>14.4</v>
      </c>
      <c r="N141" s="15">
        <v>13</v>
      </c>
      <c r="O141" s="15">
        <v>26</v>
      </c>
      <c r="P141" s="15"/>
      <c r="Q141" s="15">
        <v>8.8999999999999996E-2</v>
      </c>
      <c r="R141" s="15"/>
      <c r="S141" s="15"/>
      <c r="T141" s="25">
        <f t="shared" si="2"/>
        <v>0.05</v>
      </c>
      <c r="U141" s="15">
        <v>0.13</v>
      </c>
      <c r="V141" s="15">
        <v>0.49</v>
      </c>
      <c r="W141" s="15">
        <v>0.49</v>
      </c>
      <c r="X141" s="22">
        <f>0.5*0.004</f>
        <v>2E-3</v>
      </c>
      <c r="Y141" s="15">
        <v>4.8000000000000001E-2</v>
      </c>
      <c r="Z141" s="15"/>
      <c r="AA141" s="15"/>
      <c r="AB141" s="22">
        <f>0.5*2</f>
        <v>1</v>
      </c>
      <c r="AC141" s="22">
        <f>0.5*2</f>
        <v>1</v>
      </c>
      <c r="AD141" s="15"/>
      <c r="AE141" s="15"/>
      <c r="AF141" s="15"/>
      <c r="AG141" s="15"/>
      <c r="AH141" s="22">
        <f>0.5*0.002</f>
        <v>1E-3</v>
      </c>
      <c r="AI141" s="15"/>
      <c r="AJ141" s="15"/>
      <c r="AK141" s="15"/>
      <c r="AL141" s="15"/>
      <c r="AM141" s="15"/>
      <c r="AN141" s="15"/>
      <c r="AO141" s="15"/>
      <c r="AP141" s="15"/>
      <c r="AQ141" s="15"/>
      <c r="AR141" s="15"/>
      <c r="AS141" s="15">
        <v>3.5</v>
      </c>
      <c r="AT141" s="15">
        <v>14</v>
      </c>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v>0.3</v>
      </c>
      <c r="BV141" s="15" t="s">
        <v>93</v>
      </c>
      <c r="BW141" s="21">
        <v>32.5</v>
      </c>
      <c r="BX141" s="15">
        <v>0</v>
      </c>
      <c r="BY141" s="15">
        <v>0</v>
      </c>
      <c r="BZ141" s="15" t="s">
        <v>117</v>
      </c>
    </row>
    <row r="142" spans="1:78" ht="15" customHeight="1" x14ac:dyDescent="0.2">
      <c r="A142" s="13">
        <v>42689</v>
      </c>
      <c r="B142" s="14">
        <v>0.32291666666666669</v>
      </c>
      <c r="C142" s="14" t="s">
        <v>78</v>
      </c>
      <c r="D142" s="11">
        <v>1681474</v>
      </c>
      <c r="E142" s="13" t="s">
        <v>79</v>
      </c>
      <c r="F142" s="15">
        <v>3999</v>
      </c>
      <c r="G142" s="15">
        <v>8.3000000000000007</v>
      </c>
      <c r="H142" s="15">
        <v>10</v>
      </c>
      <c r="I142" s="15"/>
      <c r="J142" s="15"/>
      <c r="K142" s="15"/>
      <c r="L142" s="15"/>
      <c r="M142" s="15">
        <v>44</v>
      </c>
      <c r="N142" s="15">
        <v>109</v>
      </c>
      <c r="O142" s="15">
        <v>120</v>
      </c>
      <c r="P142" s="15"/>
      <c r="Q142" s="15">
        <v>0.19400000000000001</v>
      </c>
      <c r="R142" s="15"/>
      <c r="S142" s="15"/>
      <c r="T142" s="25">
        <f t="shared" si="2"/>
        <v>0.05</v>
      </c>
      <c r="U142" s="15">
        <v>0.19</v>
      </c>
      <c r="V142" s="15">
        <v>17</v>
      </c>
      <c r="W142" s="15">
        <v>17</v>
      </c>
      <c r="X142" s="15">
        <v>3.4000000000000002E-2</v>
      </c>
      <c r="Y142" s="15">
        <v>1.2</v>
      </c>
      <c r="Z142" s="15"/>
      <c r="AA142" s="15"/>
      <c r="AB142" s="15">
        <v>11</v>
      </c>
      <c r="AC142" s="15">
        <v>47</v>
      </c>
      <c r="AD142" s="15"/>
      <c r="AE142" s="15"/>
      <c r="AF142" s="15"/>
      <c r="AG142" s="15"/>
      <c r="AH142" s="15">
        <v>2.8000000000000001E-2</v>
      </c>
      <c r="AI142" s="27">
        <v>8.1754466877988175E-4</v>
      </c>
      <c r="AJ142" s="15"/>
      <c r="AK142" s="15"/>
      <c r="AL142" s="15"/>
      <c r="AM142" s="15"/>
      <c r="AN142" s="15"/>
      <c r="AO142" s="15"/>
      <c r="AP142" s="27"/>
      <c r="AQ142" s="15"/>
      <c r="AR142" s="15"/>
      <c r="AS142" s="27"/>
      <c r="AT142" s="28">
        <v>35000</v>
      </c>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21"/>
      <c r="BX142" s="15"/>
      <c r="BY142" s="15"/>
      <c r="BZ142" s="15"/>
    </row>
    <row r="143" spans="1:78" ht="15" customHeight="1" x14ac:dyDescent="0.2">
      <c r="A143" s="13">
        <v>42690</v>
      </c>
      <c r="B143" s="14">
        <v>0.49444444444444446</v>
      </c>
      <c r="C143" s="14" t="s">
        <v>78</v>
      </c>
      <c r="D143" s="11">
        <v>1681474</v>
      </c>
      <c r="E143" s="11" t="s">
        <v>80</v>
      </c>
      <c r="F143" s="11"/>
      <c r="G143" s="15">
        <v>2.4</v>
      </c>
      <c r="H143" s="15">
        <v>12.3</v>
      </c>
      <c r="I143" s="15"/>
      <c r="J143" s="15"/>
      <c r="K143" s="15"/>
      <c r="L143" s="15"/>
      <c r="M143" s="15">
        <v>153</v>
      </c>
      <c r="N143" s="15">
        <v>12</v>
      </c>
      <c r="O143" s="15">
        <v>360</v>
      </c>
      <c r="P143" s="15"/>
      <c r="Q143" s="15">
        <v>0.126</v>
      </c>
      <c r="R143" s="15"/>
      <c r="S143" s="15"/>
      <c r="T143" s="25">
        <f t="shared" si="2"/>
        <v>0.05</v>
      </c>
      <c r="U143" s="15">
        <v>0.13</v>
      </c>
      <c r="V143" s="15">
        <v>0.3</v>
      </c>
      <c r="W143" s="15">
        <v>0.3</v>
      </c>
      <c r="X143" s="15">
        <v>0.112</v>
      </c>
      <c r="Y143" s="15">
        <v>0.161</v>
      </c>
      <c r="Z143" s="15"/>
      <c r="AA143" s="15"/>
      <c r="AB143" s="22">
        <f>0.5*2</f>
        <v>1</v>
      </c>
      <c r="AC143" s="22">
        <f>0.5*2</f>
        <v>1</v>
      </c>
      <c r="AD143" s="15"/>
      <c r="AE143" s="15"/>
      <c r="AF143" s="15"/>
      <c r="AG143" s="15"/>
      <c r="AH143" s="15">
        <v>2.8000000000000001E-2</v>
      </c>
      <c r="AI143" s="15"/>
      <c r="AJ143" s="15"/>
      <c r="AK143" s="15"/>
      <c r="AL143" s="15"/>
      <c r="AM143" s="15"/>
      <c r="AN143" s="15"/>
      <c r="AO143" s="15"/>
      <c r="AP143" s="15"/>
      <c r="AQ143" s="15"/>
      <c r="AR143" s="15"/>
      <c r="AS143" s="15">
        <v>3.6</v>
      </c>
      <c r="AT143" s="22">
        <f>0.5*1</f>
        <v>0.5</v>
      </c>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v>0.11</v>
      </c>
      <c r="BV143" s="15" t="s">
        <v>98</v>
      </c>
      <c r="BW143" s="21">
        <v>22.5</v>
      </c>
      <c r="BX143" s="15">
        <v>0</v>
      </c>
      <c r="BY143" s="15">
        <v>0</v>
      </c>
      <c r="BZ143" s="15" t="s">
        <v>102</v>
      </c>
    </row>
    <row r="144" spans="1:78" ht="15" customHeight="1" x14ac:dyDescent="0.2">
      <c r="A144" s="13">
        <v>42690</v>
      </c>
      <c r="B144" s="14">
        <v>0.51041666666666663</v>
      </c>
      <c r="C144" s="14" t="s">
        <v>78</v>
      </c>
      <c r="D144" s="11">
        <v>1681474</v>
      </c>
      <c r="E144" s="11" t="s">
        <v>83</v>
      </c>
      <c r="F144" s="11"/>
      <c r="G144" s="15">
        <v>2.4</v>
      </c>
      <c r="H144" s="15">
        <v>13</v>
      </c>
      <c r="I144" s="15"/>
      <c r="J144" s="15"/>
      <c r="K144" s="15"/>
      <c r="L144" s="15"/>
      <c r="M144" s="15">
        <v>109</v>
      </c>
      <c r="N144" s="15">
        <v>11</v>
      </c>
      <c r="O144" s="15">
        <v>270</v>
      </c>
      <c r="P144" s="15"/>
      <c r="Q144" s="15">
        <v>0.112</v>
      </c>
      <c r="R144" s="15"/>
      <c r="S144" s="15"/>
      <c r="T144" s="25">
        <f t="shared" si="2"/>
        <v>0.05</v>
      </c>
      <c r="U144" s="15">
        <v>0.11</v>
      </c>
      <c r="V144" s="15">
        <v>0.34</v>
      </c>
      <c r="W144" s="15">
        <v>0.34</v>
      </c>
      <c r="X144" s="15">
        <v>0.106</v>
      </c>
      <c r="Y144" s="15">
        <v>0.12</v>
      </c>
      <c r="Z144" s="15"/>
      <c r="AA144" s="15"/>
      <c r="AB144" s="15">
        <v>6</v>
      </c>
      <c r="AC144" s="15">
        <v>8</v>
      </c>
      <c r="AD144" s="15"/>
      <c r="AE144" s="15"/>
      <c r="AF144" s="15"/>
      <c r="AG144" s="15"/>
      <c r="AH144" s="15">
        <v>2.5000000000000001E-2</v>
      </c>
      <c r="AI144" s="15"/>
      <c r="AJ144" s="15"/>
      <c r="AK144" s="15"/>
      <c r="AL144" s="15"/>
      <c r="AM144" s="15"/>
      <c r="AN144" s="15"/>
      <c r="AO144" s="15"/>
      <c r="AP144" s="15"/>
      <c r="AQ144" s="15"/>
      <c r="AR144" s="15"/>
      <c r="AS144" s="15">
        <v>4.9000000000000004</v>
      </c>
      <c r="AT144" s="22">
        <f>0.5*1</f>
        <v>0.5</v>
      </c>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v>0.11</v>
      </c>
      <c r="BV144" s="15" t="s">
        <v>98</v>
      </c>
      <c r="BW144" s="21">
        <v>22.5</v>
      </c>
      <c r="BX144" s="15">
        <v>0</v>
      </c>
      <c r="BY144" s="15">
        <v>0</v>
      </c>
      <c r="BZ144" s="15" t="s">
        <v>102</v>
      </c>
    </row>
    <row r="145" spans="1:78" ht="15" customHeight="1" x14ac:dyDescent="0.2">
      <c r="A145" s="13">
        <v>42722</v>
      </c>
      <c r="B145" s="14">
        <v>0.33333333333333331</v>
      </c>
      <c r="C145" s="14" t="s">
        <v>78</v>
      </c>
      <c r="D145" s="11">
        <v>1699843</v>
      </c>
      <c r="E145" s="13" t="s">
        <v>79</v>
      </c>
      <c r="F145" s="15">
        <v>2315</v>
      </c>
      <c r="G145" s="15">
        <v>8.4</v>
      </c>
      <c r="H145" s="15">
        <v>10</v>
      </c>
      <c r="I145" s="15"/>
      <c r="J145" s="15"/>
      <c r="K145" s="15"/>
      <c r="L145" s="15"/>
      <c r="M145" s="15">
        <v>41</v>
      </c>
      <c r="N145" s="15">
        <v>90</v>
      </c>
      <c r="O145" s="15">
        <v>97</v>
      </c>
      <c r="P145" s="15"/>
      <c r="Q145" s="15">
        <v>1.44</v>
      </c>
      <c r="R145" s="15"/>
      <c r="S145" s="15"/>
      <c r="T145" s="25">
        <f t="shared" si="2"/>
        <v>0.05</v>
      </c>
      <c r="U145" s="15">
        <v>1.45</v>
      </c>
      <c r="V145" s="15">
        <v>21</v>
      </c>
      <c r="W145" s="15">
        <v>21</v>
      </c>
      <c r="X145" s="15">
        <v>1.98</v>
      </c>
      <c r="Y145" s="15">
        <v>3.5</v>
      </c>
      <c r="Z145" s="15"/>
      <c r="AA145" s="15"/>
      <c r="AB145" s="15">
        <v>11</v>
      </c>
      <c r="AC145" s="15">
        <v>37</v>
      </c>
      <c r="AD145" s="15"/>
      <c r="AE145" s="15"/>
      <c r="AF145" s="15"/>
      <c r="AG145" s="15"/>
      <c r="AH145" s="15">
        <v>4.4999999999999998E-2</v>
      </c>
      <c r="AI145" s="27">
        <v>1.6417045731862202E-3</v>
      </c>
      <c r="AJ145" s="15"/>
      <c r="AK145" s="15"/>
      <c r="AL145" s="15"/>
      <c r="AM145" s="15"/>
      <c r="AN145" s="15"/>
      <c r="AO145" s="15"/>
      <c r="AP145" s="27"/>
      <c r="AQ145" s="15"/>
      <c r="AR145" s="15"/>
      <c r="AS145" s="27"/>
      <c r="AT145" s="28">
        <v>20000</v>
      </c>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21"/>
      <c r="BX145" s="15"/>
      <c r="BY145" s="15"/>
      <c r="BZ145" s="15"/>
    </row>
    <row r="146" spans="1:78" ht="15" customHeight="1" x14ac:dyDescent="0.2">
      <c r="A146" s="13">
        <v>42723</v>
      </c>
      <c r="B146" s="14">
        <v>0.5</v>
      </c>
      <c r="C146" s="14" t="s">
        <v>78</v>
      </c>
      <c r="D146" s="11">
        <v>1699843</v>
      </c>
      <c r="E146" s="11" t="s">
        <v>80</v>
      </c>
      <c r="F146" s="11"/>
      <c r="G146" s="15">
        <v>2.5</v>
      </c>
      <c r="H146" s="15">
        <v>13.1</v>
      </c>
      <c r="I146" s="15"/>
      <c r="J146" s="15"/>
      <c r="K146" s="15"/>
      <c r="L146" s="15"/>
      <c r="M146" s="15">
        <v>3.2</v>
      </c>
      <c r="N146" s="22">
        <f>0.5*3</f>
        <v>1.5</v>
      </c>
      <c r="O146" s="15">
        <v>4</v>
      </c>
      <c r="P146" s="15"/>
      <c r="Q146" s="15">
        <v>6.9000000000000006E-2</v>
      </c>
      <c r="R146" s="15"/>
      <c r="S146" s="15"/>
      <c r="T146" s="25">
        <f t="shared" si="2"/>
        <v>0.05</v>
      </c>
      <c r="U146" s="15">
        <v>0.11</v>
      </c>
      <c r="V146" s="15">
        <v>0.18</v>
      </c>
      <c r="W146" s="15">
        <v>0.22</v>
      </c>
      <c r="X146" s="15">
        <v>7.1999999999999995E-2</v>
      </c>
      <c r="Y146" s="15">
        <v>6.9000000000000006E-2</v>
      </c>
      <c r="Z146" s="15"/>
      <c r="AA146" s="15"/>
      <c r="AB146" s="22">
        <f>0.5*2</f>
        <v>1</v>
      </c>
      <c r="AC146" s="22">
        <f>0.5*2</f>
        <v>1</v>
      </c>
      <c r="AD146" s="15"/>
      <c r="AE146" s="15"/>
      <c r="AF146" s="15"/>
      <c r="AG146" s="15"/>
      <c r="AH146" s="15">
        <v>3.0000000000000001E-3</v>
      </c>
      <c r="AI146" s="15"/>
      <c r="AJ146" s="15"/>
      <c r="AK146" s="15"/>
      <c r="AL146" s="15"/>
      <c r="AM146" s="15"/>
      <c r="AN146" s="15"/>
      <c r="AO146" s="15"/>
      <c r="AP146" s="15"/>
      <c r="AQ146" s="15"/>
      <c r="AR146" s="15"/>
      <c r="AS146" s="15">
        <v>2.2999999999999998</v>
      </c>
      <c r="AT146" s="22">
        <f>0.5*1</f>
        <v>0.5</v>
      </c>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v>0.71</v>
      </c>
      <c r="BV146" s="15" t="s">
        <v>106</v>
      </c>
      <c r="BW146" s="21">
        <v>42.5</v>
      </c>
      <c r="BX146" s="15">
        <v>0</v>
      </c>
      <c r="BY146" s="15">
        <v>0</v>
      </c>
      <c r="BZ146" s="15" t="s">
        <v>102</v>
      </c>
    </row>
    <row r="147" spans="1:78" ht="15" customHeight="1" x14ac:dyDescent="0.2">
      <c r="A147" s="13">
        <v>42723</v>
      </c>
      <c r="B147" s="14">
        <v>0.51388888888888895</v>
      </c>
      <c r="C147" s="14" t="s">
        <v>78</v>
      </c>
      <c r="D147" s="11">
        <v>1699843</v>
      </c>
      <c r="E147" s="11" t="s">
        <v>83</v>
      </c>
      <c r="F147" s="11"/>
      <c r="G147" s="15">
        <v>2.6</v>
      </c>
      <c r="H147" s="15">
        <v>14.7</v>
      </c>
      <c r="I147" s="15"/>
      <c r="J147" s="15"/>
      <c r="K147" s="15"/>
      <c r="L147" s="15"/>
      <c r="M147" s="15">
        <v>7.6</v>
      </c>
      <c r="N147" s="15">
        <v>7</v>
      </c>
      <c r="O147" s="15">
        <v>18</v>
      </c>
      <c r="P147" s="15"/>
      <c r="Q147" s="15">
        <v>7.2999999999999995E-2</v>
      </c>
      <c r="R147" s="15"/>
      <c r="S147" s="15"/>
      <c r="T147" s="25">
        <f t="shared" si="2"/>
        <v>0.05</v>
      </c>
      <c r="U147" s="15">
        <v>0.11</v>
      </c>
      <c r="V147" s="15">
        <v>0.48</v>
      </c>
      <c r="W147" s="15">
        <v>0.51</v>
      </c>
      <c r="X147" s="15">
        <v>0.08</v>
      </c>
      <c r="Y147" s="15">
        <v>0.125</v>
      </c>
      <c r="Z147" s="15"/>
      <c r="AA147" s="15"/>
      <c r="AB147" s="22">
        <f>0.5*2</f>
        <v>1</v>
      </c>
      <c r="AC147" s="22">
        <f>0.5*2</f>
        <v>1</v>
      </c>
      <c r="AD147" s="15"/>
      <c r="AE147" s="15"/>
      <c r="AF147" s="15"/>
      <c r="AG147" s="15"/>
      <c r="AH147" s="15">
        <v>7.0000000000000001E-3</v>
      </c>
      <c r="AI147" s="15"/>
      <c r="AJ147" s="15"/>
      <c r="AK147" s="15"/>
      <c r="AL147" s="15"/>
      <c r="AM147" s="15"/>
      <c r="AN147" s="15"/>
      <c r="AO147" s="15"/>
      <c r="AP147" s="15"/>
      <c r="AQ147" s="15"/>
      <c r="AR147" s="15"/>
      <c r="AS147" s="15">
        <v>3.6</v>
      </c>
      <c r="AT147" s="22">
        <f>0.5*1</f>
        <v>0.5</v>
      </c>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v>0.43</v>
      </c>
      <c r="BV147" s="15" t="s">
        <v>93</v>
      </c>
      <c r="BW147" s="21">
        <v>32.5</v>
      </c>
      <c r="BX147" s="15">
        <v>0</v>
      </c>
      <c r="BY147" s="15">
        <v>0</v>
      </c>
      <c r="BZ147" s="15" t="s">
        <v>102</v>
      </c>
    </row>
    <row r="148" spans="1:78" ht="15" customHeight="1" x14ac:dyDescent="0.2">
      <c r="A148" s="13">
        <v>42745</v>
      </c>
      <c r="B148" s="14">
        <v>0.33333333333333331</v>
      </c>
      <c r="C148" s="14" t="s">
        <v>78</v>
      </c>
      <c r="D148" s="11">
        <v>1706579</v>
      </c>
      <c r="E148" s="13" t="s">
        <v>79</v>
      </c>
      <c r="F148" s="15">
        <v>3512</v>
      </c>
      <c r="G148" s="15">
        <v>8.4</v>
      </c>
      <c r="H148" s="15">
        <v>10</v>
      </c>
      <c r="I148" s="15"/>
      <c r="J148" s="15"/>
      <c r="K148" s="15"/>
      <c r="L148" s="15"/>
      <c r="M148" s="15">
        <v>3</v>
      </c>
      <c r="N148" s="15">
        <v>187</v>
      </c>
      <c r="O148" s="15">
        <v>220</v>
      </c>
      <c r="P148" s="15"/>
      <c r="Q148" s="15">
        <v>10</v>
      </c>
      <c r="R148" s="15"/>
      <c r="S148" s="15"/>
      <c r="T148" s="15">
        <v>0.13</v>
      </c>
      <c r="U148" s="15">
        <v>11</v>
      </c>
      <c r="V148" s="15">
        <v>42</v>
      </c>
      <c r="W148" s="15">
        <v>42</v>
      </c>
      <c r="X148" s="15">
        <v>2.9</v>
      </c>
      <c r="Y148" s="15">
        <v>4.8</v>
      </c>
      <c r="Z148" s="15"/>
      <c r="AA148" s="15"/>
      <c r="AB148" s="15">
        <v>8</v>
      </c>
      <c r="AC148" s="15">
        <v>73</v>
      </c>
      <c r="AD148" s="15"/>
      <c r="AE148" s="15"/>
      <c r="AF148" s="15"/>
      <c r="AG148" s="15"/>
      <c r="AH148" s="15">
        <v>7.0000000000000007E-2</v>
      </c>
      <c r="AI148" s="27">
        <v>2.3365597069122824E-3</v>
      </c>
      <c r="AJ148" s="15"/>
      <c r="AK148" s="15"/>
      <c r="AL148" s="15"/>
      <c r="AM148" s="15"/>
      <c r="AN148" s="15"/>
      <c r="AO148" s="15"/>
      <c r="AP148" s="27"/>
      <c r="AQ148" s="15"/>
      <c r="AR148" s="15"/>
      <c r="AS148" s="27"/>
      <c r="AT148" s="28">
        <v>20000</v>
      </c>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21"/>
      <c r="BX148" s="15"/>
      <c r="BY148" s="15"/>
      <c r="BZ148" s="15"/>
    </row>
    <row r="149" spans="1:78" ht="15" customHeight="1" x14ac:dyDescent="0.2">
      <c r="A149" s="13">
        <v>42746</v>
      </c>
      <c r="B149" s="14">
        <v>0.50694444444444442</v>
      </c>
      <c r="C149" s="14" t="s">
        <v>78</v>
      </c>
      <c r="D149" s="11">
        <v>1706579</v>
      </c>
      <c r="E149" s="11" t="s">
        <v>80</v>
      </c>
      <c r="F149" s="11"/>
      <c r="G149" s="15">
        <v>2.6</v>
      </c>
      <c r="H149" s="15">
        <v>17.100000000000001</v>
      </c>
      <c r="I149" s="15"/>
      <c r="J149" s="15"/>
      <c r="K149" s="15"/>
      <c r="L149" s="15"/>
      <c r="M149" s="15">
        <v>32</v>
      </c>
      <c r="N149" s="15">
        <v>3</v>
      </c>
      <c r="O149" s="15">
        <v>65</v>
      </c>
      <c r="P149" s="15"/>
      <c r="Q149" s="15">
        <v>9.5000000000000001E-2</v>
      </c>
      <c r="R149" s="15"/>
      <c r="S149" s="15"/>
      <c r="T149" s="25">
        <f>0.5*0.1</f>
        <v>0.05</v>
      </c>
      <c r="U149" s="15">
        <v>0.15</v>
      </c>
      <c r="V149" s="15">
        <v>0.22</v>
      </c>
      <c r="W149" s="15">
        <v>0.22</v>
      </c>
      <c r="X149" s="15">
        <v>6.6000000000000003E-2</v>
      </c>
      <c r="Y149" s="15">
        <v>0.08</v>
      </c>
      <c r="Z149" s="15"/>
      <c r="AA149" s="15"/>
      <c r="AB149" s="15">
        <v>1</v>
      </c>
      <c r="AC149" s="15">
        <v>1</v>
      </c>
      <c r="AD149" s="15"/>
      <c r="AE149" s="15"/>
      <c r="AF149" s="15"/>
      <c r="AG149" s="15"/>
      <c r="AH149" s="15">
        <v>1.2E-2</v>
      </c>
      <c r="AI149" s="15"/>
      <c r="AJ149" s="15"/>
      <c r="AK149" s="15"/>
      <c r="AL149" s="15"/>
      <c r="AM149" s="15"/>
      <c r="AN149" s="15"/>
      <c r="AO149" s="15"/>
      <c r="AP149" s="15"/>
      <c r="AQ149" s="15"/>
      <c r="AR149" s="15"/>
      <c r="AS149" s="15">
        <v>2.2999999999999998</v>
      </c>
      <c r="AT149" s="22">
        <f>0.5*1</f>
        <v>0.5</v>
      </c>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v>0.18</v>
      </c>
      <c r="BV149" s="15" t="s">
        <v>86</v>
      </c>
      <c r="BW149" s="21">
        <v>30</v>
      </c>
      <c r="BX149" s="15">
        <v>0</v>
      </c>
      <c r="BY149" s="15">
        <v>0</v>
      </c>
      <c r="BZ149" s="15" t="s">
        <v>97</v>
      </c>
    </row>
    <row r="150" spans="1:78" ht="15" customHeight="1" x14ac:dyDescent="0.2">
      <c r="A150" s="13">
        <v>42746</v>
      </c>
      <c r="B150" s="14">
        <v>0.48958333333333331</v>
      </c>
      <c r="C150" s="14" t="s">
        <v>78</v>
      </c>
      <c r="D150" s="11">
        <v>1706579</v>
      </c>
      <c r="E150" s="11" t="s">
        <v>83</v>
      </c>
      <c r="F150" s="11"/>
      <c r="G150" s="15">
        <v>2.6</v>
      </c>
      <c r="H150" s="15">
        <v>16.600000000000001</v>
      </c>
      <c r="I150" s="15"/>
      <c r="J150" s="15"/>
      <c r="K150" s="15"/>
      <c r="L150" s="15"/>
      <c r="M150" s="15">
        <v>36</v>
      </c>
      <c r="N150" s="22">
        <f>0.5*3</f>
        <v>1.5</v>
      </c>
      <c r="O150" s="15">
        <v>69</v>
      </c>
      <c r="P150" s="15"/>
      <c r="Q150" s="15">
        <v>8.5999999999999993E-2</v>
      </c>
      <c r="R150" s="15"/>
      <c r="S150" s="15"/>
      <c r="T150" s="25">
        <f>0.5*0.1</f>
        <v>0.05</v>
      </c>
      <c r="U150" s="25">
        <f>0.5*0.11</f>
        <v>5.5E-2</v>
      </c>
      <c r="V150" s="15">
        <v>0.23</v>
      </c>
      <c r="W150" s="15">
        <v>0.23</v>
      </c>
      <c r="X150" s="15">
        <v>6.6000000000000003E-2</v>
      </c>
      <c r="Y150" s="15">
        <v>8.1000000000000003E-2</v>
      </c>
      <c r="Z150" s="15"/>
      <c r="AA150" s="15"/>
      <c r="AB150" s="15">
        <v>1</v>
      </c>
      <c r="AC150" s="15">
        <v>1</v>
      </c>
      <c r="AD150" s="15"/>
      <c r="AE150" s="15"/>
      <c r="AF150" s="15"/>
      <c r="AG150" s="15"/>
      <c r="AH150" s="15">
        <v>1.4E-2</v>
      </c>
      <c r="AI150" s="15"/>
      <c r="AJ150" s="15"/>
      <c r="AK150" s="15"/>
      <c r="AL150" s="15"/>
      <c r="AM150" s="15"/>
      <c r="AN150" s="15"/>
      <c r="AO150" s="15"/>
      <c r="AP150" s="15"/>
      <c r="AQ150" s="15"/>
      <c r="AR150" s="15"/>
      <c r="AS150" s="15">
        <v>2.2000000000000002</v>
      </c>
      <c r="AT150" s="22">
        <f>0.5*1</f>
        <v>0.5</v>
      </c>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v>0.18</v>
      </c>
      <c r="BV150" s="15" t="s">
        <v>86</v>
      </c>
      <c r="BW150" s="21">
        <v>30</v>
      </c>
      <c r="BX150" s="15">
        <v>0</v>
      </c>
      <c r="BY150" s="15">
        <v>0</v>
      </c>
      <c r="BZ150" s="15" t="s">
        <v>97</v>
      </c>
    </row>
    <row r="151" spans="1:78" ht="15" customHeight="1" x14ac:dyDescent="0.2">
      <c r="A151" s="13">
        <v>42773</v>
      </c>
      <c r="B151" s="14">
        <v>0.33333333333333331</v>
      </c>
      <c r="C151" s="14" t="s">
        <v>78</v>
      </c>
      <c r="D151" s="11">
        <v>1720542</v>
      </c>
      <c r="E151" s="13" t="s">
        <v>79</v>
      </c>
      <c r="F151" s="15">
        <v>3747</v>
      </c>
      <c r="G151" s="15">
        <v>8.4</v>
      </c>
      <c r="H151" s="15">
        <v>10</v>
      </c>
      <c r="I151" s="15"/>
      <c r="J151" s="15"/>
      <c r="K151" s="15"/>
      <c r="L151" s="15"/>
      <c r="M151" s="15">
        <v>76</v>
      </c>
      <c r="N151" s="15">
        <v>220</v>
      </c>
      <c r="O151" s="15">
        <v>240</v>
      </c>
      <c r="P151" s="15"/>
      <c r="Q151" s="15">
        <v>2.5</v>
      </c>
      <c r="R151" s="15"/>
      <c r="S151" s="15"/>
      <c r="T151" s="15">
        <v>0.71</v>
      </c>
      <c r="U151" s="15">
        <v>3.2</v>
      </c>
      <c r="V151" s="15">
        <v>36</v>
      </c>
      <c r="W151" s="15">
        <v>37</v>
      </c>
      <c r="X151" s="15">
        <v>4.9000000000000004</v>
      </c>
      <c r="Y151" s="15">
        <v>6.4</v>
      </c>
      <c r="Z151" s="15"/>
      <c r="AA151" s="15"/>
      <c r="AB151" s="15">
        <v>14</v>
      </c>
      <c r="AC151" s="15">
        <v>117</v>
      </c>
      <c r="AD151" s="15"/>
      <c r="AE151" s="15"/>
      <c r="AF151" s="15"/>
      <c r="AG151" s="15"/>
      <c r="AH151" s="15">
        <v>3.3000000000000002E-2</v>
      </c>
      <c r="AI151" s="27">
        <v>1.0302946424964336E-3</v>
      </c>
      <c r="AJ151" s="15"/>
      <c r="AK151" s="15"/>
      <c r="AL151" s="15"/>
      <c r="AM151" s="15"/>
      <c r="AN151" s="15"/>
      <c r="AO151" s="15"/>
      <c r="AP151" s="27"/>
      <c r="AQ151" s="15"/>
      <c r="AR151" s="15"/>
      <c r="AS151" s="27"/>
      <c r="AT151" s="28">
        <v>60000</v>
      </c>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21"/>
      <c r="BX151" s="15"/>
      <c r="BY151" s="15"/>
      <c r="BZ151" s="15"/>
    </row>
    <row r="152" spans="1:78" ht="15" customHeight="1" x14ac:dyDescent="0.2">
      <c r="A152" s="13">
        <v>42774</v>
      </c>
      <c r="B152" s="14">
        <v>0.52777777777777779</v>
      </c>
      <c r="C152" s="14" t="s">
        <v>78</v>
      </c>
      <c r="D152" s="11">
        <v>1720542</v>
      </c>
      <c r="E152" s="11" t="s">
        <v>80</v>
      </c>
      <c r="F152" s="11"/>
      <c r="G152" s="15">
        <v>2.1</v>
      </c>
      <c r="H152" s="15">
        <v>16.100000000000001</v>
      </c>
      <c r="I152" s="15"/>
      <c r="J152" s="15"/>
      <c r="K152" s="15"/>
      <c r="L152" s="15"/>
      <c r="M152" s="15">
        <v>41</v>
      </c>
      <c r="N152" s="15">
        <v>4</v>
      </c>
      <c r="O152" s="15">
        <v>80</v>
      </c>
      <c r="P152" s="15"/>
      <c r="Q152" s="15">
        <v>0.16800000000000001</v>
      </c>
      <c r="R152" s="15"/>
      <c r="S152" s="15"/>
      <c r="T152" s="25">
        <f t="shared" ref="T152:T171" si="3">0.5*0.1</f>
        <v>0.05</v>
      </c>
      <c r="U152" s="15">
        <v>0.2</v>
      </c>
      <c r="V152" s="15">
        <v>0.41</v>
      </c>
      <c r="W152" s="15">
        <v>0.44</v>
      </c>
      <c r="X152" s="15">
        <v>0.159</v>
      </c>
      <c r="Y152" s="15">
        <v>0.154</v>
      </c>
      <c r="Z152" s="15"/>
      <c r="AA152" s="15"/>
      <c r="AB152" s="15">
        <v>6</v>
      </c>
      <c r="AC152" s="15">
        <v>7</v>
      </c>
      <c r="AD152" s="15"/>
      <c r="AE152" s="15"/>
      <c r="AF152" s="15"/>
      <c r="AG152" s="15"/>
      <c r="AH152" s="15">
        <v>2.7E-2</v>
      </c>
      <c r="AI152" s="15"/>
      <c r="AJ152" s="15"/>
      <c r="AK152" s="15"/>
      <c r="AL152" s="15"/>
      <c r="AM152" s="15"/>
      <c r="AN152" s="15"/>
      <c r="AO152" s="15"/>
      <c r="AP152" s="15"/>
      <c r="AQ152" s="15"/>
      <c r="AR152" s="15"/>
      <c r="AS152" s="15">
        <v>4.5999999999999996</v>
      </c>
      <c r="AT152" s="22">
        <f>0.5*1</f>
        <v>0.5</v>
      </c>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v>0.17</v>
      </c>
      <c r="BV152" s="15" t="s">
        <v>93</v>
      </c>
      <c r="BW152" s="21">
        <v>32.5</v>
      </c>
      <c r="BX152" s="15">
        <v>0</v>
      </c>
      <c r="BY152" s="15">
        <v>0</v>
      </c>
      <c r="BZ152" s="15" t="s">
        <v>97</v>
      </c>
    </row>
    <row r="153" spans="1:78" ht="15" customHeight="1" x14ac:dyDescent="0.2">
      <c r="A153" s="13">
        <v>42774</v>
      </c>
      <c r="B153" s="14">
        <v>0.44444444444444442</v>
      </c>
      <c r="C153" s="14" t="s">
        <v>78</v>
      </c>
      <c r="D153" s="11">
        <v>1720542</v>
      </c>
      <c r="E153" s="11" t="s">
        <v>83</v>
      </c>
      <c r="F153" s="11"/>
      <c r="G153" s="15">
        <v>2.2000000000000002</v>
      </c>
      <c r="H153" s="15">
        <v>13.8</v>
      </c>
      <c r="I153" s="15"/>
      <c r="J153" s="15"/>
      <c r="K153" s="15"/>
      <c r="L153" s="15"/>
      <c r="M153" s="15">
        <v>34</v>
      </c>
      <c r="N153" s="15">
        <v>11</v>
      </c>
      <c r="O153" s="15">
        <v>124</v>
      </c>
      <c r="P153" s="15"/>
      <c r="Q153" s="15">
        <v>0.13900000000000001</v>
      </c>
      <c r="R153" s="15"/>
      <c r="S153" s="15"/>
      <c r="T153" s="25">
        <f t="shared" si="3"/>
        <v>0.05</v>
      </c>
      <c r="U153" s="15">
        <v>0.15</v>
      </c>
      <c r="V153" s="15">
        <v>0.86</v>
      </c>
      <c r="W153" s="15">
        <v>0.87</v>
      </c>
      <c r="X153" s="15">
        <v>0.17799999999999999</v>
      </c>
      <c r="Y153" s="15">
        <v>0.17199999999999999</v>
      </c>
      <c r="Z153" s="15"/>
      <c r="AA153" s="15"/>
      <c r="AB153" s="22">
        <f>0.5*2</f>
        <v>1</v>
      </c>
      <c r="AC153" s="15">
        <v>5</v>
      </c>
      <c r="AD153" s="15"/>
      <c r="AE153" s="15"/>
      <c r="AF153" s="15"/>
      <c r="AG153" s="15"/>
      <c r="AH153" s="15">
        <v>3.4000000000000002E-2</v>
      </c>
      <c r="AI153" s="15"/>
      <c r="AJ153" s="15"/>
      <c r="AK153" s="15"/>
      <c r="AL153" s="15"/>
      <c r="AM153" s="15"/>
      <c r="AN153" s="15"/>
      <c r="AO153" s="15"/>
      <c r="AP153" s="15"/>
      <c r="AQ153" s="15"/>
      <c r="AR153" s="15"/>
      <c r="AS153" s="15">
        <v>3.3</v>
      </c>
      <c r="AT153" s="22">
        <f>0.5*1</f>
        <v>0.5</v>
      </c>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v>0.16</v>
      </c>
      <c r="BV153" s="15" t="s">
        <v>86</v>
      </c>
      <c r="BW153" s="21">
        <v>30</v>
      </c>
      <c r="BX153" s="15">
        <v>0</v>
      </c>
      <c r="BY153" s="15">
        <v>0</v>
      </c>
      <c r="BZ153" s="15" t="s">
        <v>109</v>
      </c>
    </row>
    <row r="154" spans="1:78" ht="15" customHeight="1" x14ac:dyDescent="0.2">
      <c r="A154" s="13">
        <v>42801</v>
      </c>
      <c r="B154" s="14">
        <v>0.50347222222222221</v>
      </c>
      <c r="C154" s="14" t="s">
        <v>78</v>
      </c>
      <c r="D154" s="11">
        <v>1736333</v>
      </c>
      <c r="E154" s="11" t="s">
        <v>80</v>
      </c>
      <c r="F154" s="11"/>
      <c r="G154" s="15">
        <v>2.5</v>
      </c>
      <c r="H154" s="15">
        <v>12.1</v>
      </c>
      <c r="I154" s="15"/>
      <c r="J154" s="15"/>
      <c r="K154" s="15"/>
      <c r="L154" s="15"/>
      <c r="M154" s="15">
        <v>2.2000000000000002</v>
      </c>
      <c r="N154" s="15">
        <v>1.5</v>
      </c>
      <c r="O154" s="15">
        <v>4</v>
      </c>
      <c r="P154" s="15"/>
      <c r="Q154" s="15">
        <v>7.1999999999999995E-2</v>
      </c>
      <c r="R154" s="15"/>
      <c r="S154" s="15"/>
      <c r="T154" s="25">
        <f t="shared" si="3"/>
        <v>0.05</v>
      </c>
      <c r="U154" s="25">
        <f>0.5*0.11</f>
        <v>5.5E-2</v>
      </c>
      <c r="V154" s="15">
        <v>0.14000000000000001</v>
      </c>
      <c r="W154" s="15">
        <v>0.15</v>
      </c>
      <c r="X154" s="15">
        <v>5.8999999999999997E-2</v>
      </c>
      <c r="Y154" s="15">
        <v>0.06</v>
      </c>
      <c r="Z154" s="15"/>
      <c r="AA154" s="15"/>
      <c r="AB154" s="22">
        <f>0.5*2</f>
        <v>1</v>
      </c>
      <c r="AC154" s="22">
        <f>0.5*2</f>
        <v>1</v>
      </c>
      <c r="AD154" s="15"/>
      <c r="AE154" s="15"/>
      <c r="AF154" s="15"/>
      <c r="AG154" s="15"/>
      <c r="AH154" s="15">
        <v>2E-3</v>
      </c>
      <c r="AI154" s="15"/>
      <c r="AJ154" s="15"/>
      <c r="AK154" s="15"/>
      <c r="AL154" s="15"/>
      <c r="AM154" s="15"/>
      <c r="AN154" s="15"/>
      <c r="AO154" s="15"/>
      <c r="AP154" s="15"/>
      <c r="AQ154" s="15"/>
      <c r="AR154" s="15"/>
      <c r="AS154" s="15">
        <v>0.9</v>
      </c>
      <c r="AT154" s="22">
        <f>0.5*1</f>
        <v>0.5</v>
      </c>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v>0.57999999999999996</v>
      </c>
      <c r="BV154" s="15" t="s">
        <v>118</v>
      </c>
      <c r="BW154" s="21">
        <v>52.5</v>
      </c>
      <c r="BX154" s="15">
        <v>0</v>
      </c>
      <c r="BY154" s="15">
        <v>0</v>
      </c>
      <c r="BZ154" s="15" t="s">
        <v>102</v>
      </c>
    </row>
    <row r="155" spans="1:78" ht="15" customHeight="1" x14ac:dyDescent="0.2">
      <c r="A155" s="13">
        <v>42801</v>
      </c>
      <c r="B155" s="14">
        <v>0.48958333333333331</v>
      </c>
      <c r="C155" s="14" t="s">
        <v>78</v>
      </c>
      <c r="D155" s="11">
        <v>1736333</v>
      </c>
      <c r="E155" s="11" t="s">
        <v>83</v>
      </c>
      <c r="F155" s="11"/>
      <c r="G155" s="15">
        <v>2.6</v>
      </c>
      <c r="H155" s="15">
        <v>12.2</v>
      </c>
      <c r="I155" s="15"/>
      <c r="J155" s="15"/>
      <c r="K155" s="15"/>
      <c r="L155" s="15"/>
      <c r="M155" s="15">
        <v>6.6</v>
      </c>
      <c r="N155" s="15">
        <v>5</v>
      </c>
      <c r="O155" s="15">
        <v>13</v>
      </c>
      <c r="P155" s="15"/>
      <c r="Q155" s="15">
        <v>8.1000000000000003E-2</v>
      </c>
      <c r="R155" s="15"/>
      <c r="S155" s="15"/>
      <c r="T155" s="25">
        <f t="shared" si="3"/>
        <v>0.05</v>
      </c>
      <c r="U155" s="25">
        <f>0.5*0.11</f>
        <v>5.5E-2</v>
      </c>
      <c r="V155" s="15">
        <v>0.35</v>
      </c>
      <c r="W155" s="15">
        <v>0.36</v>
      </c>
      <c r="X155" s="15">
        <v>5.8000000000000003E-2</v>
      </c>
      <c r="Y155" s="15">
        <v>8.3000000000000004E-2</v>
      </c>
      <c r="Z155" s="15"/>
      <c r="AA155" s="15"/>
      <c r="AB155" s="22">
        <f>0.5*2</f>
        <v>1</v>
      </c>
      <c r="AC155" s="15">
        <v>2</v>
      </c>
      <c r="AD155" s="15"/>
      <c r="AE155" s="15"/>
      <c r="AF155" s="15"/>
      <c r="AG155" s="15"/>
      <c r="AH155" s="15">
        <v>3.0000000000000001E-3</v>
      </c>
      <c r="AI155" s="15"/>
      <c r="AJ155" s="15"/>
      <c r="AK155" s="15"/>
      <c r="AL155" s="15"/>
      <c r="AM155" s="15"/>
      <c r="AN155" s="15"/>
      <c r="AO155" s="15"/>
      <c r="AP155" s="15"/>
      <c r="AQ155" s="15"/>
      <c r="AR155" s="15"/>
      <c r="AS155" s="15">
        <v>2.6</v>
      </c>
      <c r="AT155" s="22">
        <f>0.5*1</f>
        <v>0.5</v>
      </c>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v>0.45</v>
      </c>
      <c r="BV155" s="15" t="s">
        <v>92</v>
      </c>
      <c r="BW155" s="21">
        <v>45</v>
      </c>
      <c r="BX155" s="15">
        <v>0</v>
      </c>
      <c r="BY155" s="15">
        <v>0</v>
      </c>
      <c r="BZ155" s="15" t="s">
        <v>102</v>
      </c>
    </row>
    <row r="156" spans="1:78" ht="15" customHeight="1" x14ac:dyDescent="0.2">
      <c r="A156" s="13">
        <v>42801</v>
      </c>
      <c r="B156" s="14">
        <v>0.33333333333333331</v>
      </c>
      <c r="C156" s="14" t="s">
        <v>78</v>
      </c>
      <c r="D156" s="11">
        <v>1736333</v>
      </c>
      <c r="E156" s="11" t="s">
        <v>79</v>
      </c>
      <c r="F156" s="15">
        <v>3659</v>
      </c>
      <c r="G156" s="15">
        <v>8.4</v>
      </c>
      <c r="H156" s="15">
        <v>10</v>
      </c>
      <c r="I156" s="15"/>
      <c r="J156" s="15"/>
      <c r="K156" s="15"/>
      <c r="L156" s="15"/>
      <c r="M156" s="15">
        <v>26</v>
      </c>
      <c r="N156" s="15">
        <v>43</v>
      </c>
      <c r="O156" s="15">
        <v>45</v>
      </c>
      <c r="P156" s="15"/>
      <c r="Q156" s="15">
        <v>1.2</v>
      </c>
      <c r="R156" s="15"/>
      <c r="S156" s="15"/>
      <c r="T156" s="25">
        <f t="shared" si="3"/>
        <v>0.05</v>
      </c>
      <c r="U156" s="15">
        <v>1.2</v>
      </c>
      <c r="V156" s="15">
        <v>20</v>
      </c>
      <c r="W156" s="15">
        <v>20</v>
      </c>
      <c r="X156" s="15">
        <v>0.75</v>
      </c>
      <c r="Y156" s="15">
        <v>1.9</v>
      </c>
      <c r="Z156" s="15"/>
      <c r="AA156" s="15"/>
      <c r="AB156" s="15">
        <v>10</v>
      </c>
      <c r="AC156" s="15">
        <v>54</v>
      </c>
      <c r="AD156" s="15"/>
      <c r="AE156" s="15"/>
      <c r="AF156" s="15"/>
      <c r="AG156" s="15"/>
      <c r="AH156" s="15">
        <v>3.6999999999999998E-2</v>
      </c>
      <c r="AI156" s="15"/>
      <c r="AJ156" s="15"/>
      <c r="AK156" s="15"/>
      <c r="AL156" s="15"/>
      <c r="AM156" s="15"/>
      <c r="AN156" s="15"/>
      <c r="AO156" s="15"/>
      <c r="AP156" s="15"/>
      <c r="AQ156" s="15"/>
      <c r="AR156" s="15"/>
      <c r="AS156" s="15"/>
      <c r="AT156" s="15">
        <v>110000</v>
      </c>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21"/>
      <c r="BX156" s="15"/>
      <c r="BY156" s="15"/>
      <c r="BZ156" s="15"/>
    </row>
    <row r="157" spans="1:78" ht="15" customHeight="1" x14ac:dyDescent="0.2">
      <c r="A157" s="13">
        <v>42843</v>
      </c>
      <c r="B157" s="14">
        <v>0.33333333333333331</v>
      </c>
      <c r="C157" s="14" t="s">
        <v>78</v>
      </c>
      <c r="D157" s="11">
        <v>1761175</v>
      </c>
      <c r="E157" s="13" t="s">
        <v>79</v>
      </c>
      <c r="F157" s="15">
        <v>3599</v>
      </c>
      <c r="G157" s="15">
        <v>8.4</v>
      </c>
      <c r="H157" s="15">
        <v>10</v>
      </c>
      <c r="I157" s="15"/>
      <c r="J157" s="15"/>
      <c r="K157" s="15"/>
      <c r="L157" s="15"/>
      <c r="M157" s="15">
        <v>30</v>
      </c>
      <c r="N157" s="15">
        <v>77</v>
      </c>
      <c r="O157" s="15">
        <v>88</v>
      </c>
      <c r="P157" s="15"/>
      <c r="Q157" s="15">
        <v>1.6</v>
      </c>
      <c r="R157" s="15"/>
      <c r="S157" s="15"/>
      <c r="T157" s="25">
        <f t="shared" si="3"/>
        <v>0.05</v>
      </c>
      <c r="U157" s="15">
        <v>1.7</v>
      </c>
      <c r="V157" s="15">
        <v>21</v>
      </c>
      <c r="W157" s="15">
        <v>21</v>
      </c>
      <c r="X157" s="15">
        <v>1.79</v>
      </c>
      <c r="Y157" s="15">
        <v>2.4</v>
      </c>
      <c r="Z157" s="15"/>
      <c r="AA157" s="15"/>
      <c r="AB157" s="15">
        <v>8</v>
      </c>
      <c r="AC157" s="15">
        <v>52</v>
      </c>
      <c r="AD157" s="15"/>
      <c r="AE157" s="15"/>
      <c r="AF157" s="15"/>
      <c r="AG157" s="15"/>
      <c r="AH157" s="15">
        <v>4.3999999999999997E-2</v>
      </c>
      <c r="AI157" s="27">
        <v>2.6014074758417449E-3</v>
      </c>
      <c r="AJ157" s="15"/>
      <c r="AK157" s="15"/>
      <c r="AL157" s="15"/>
      <c r="AM157" s="15"/>
      <c r="AN157" s="15"/>
      <c r="AO157" s="15"/>
      <c r="AP157" s="27"/>
      <c r="AQ157" s="15"/>
      <c r="AR157" s="15"/>
      <c r="AS157" s="27"/>
      <c r="AT157" s="28">
        <v>5000</v>
      </c>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21"/>
      <c r="BX157" s="15"/>
      <c r="BY157" s="15"/>
      <c r="BZ157" s="15"/>
    </row>
    <row r="158" spans="1:78" ht="15" customHeight="1" x14ac:dyDescent="0.2">
      <c r="A158" s="13">
        <v>42844</v>
      </c>
      <c r="B158" s="14">
        <v>0.3923611111111111</v>
      </c>
      <c r="C158" s="14" t="s">
        <v>78</v>
      </c>
      <c r="D158" s="11">
        <v>1761175</v>
      </c>
      <c r="E158" s="11" t="s">
        <v>80</v>
      </c>
      <c r="F158" s="11"/>
      <c r="G158" s="15">
        <v>2.6</v>
      </c>
      <c r="H158" s="15">
        <v>8.5</v>
      </c>
      <c r="I158" s="15"/>
      <c r="J158" s="15"/>
      <c r="K158" s="15"/>
      <c r="L158" s="15"/>
      <c r="M158" s="15">
        <v>12.1</v>
      </c>
      <c r="N158" s="22">
        <f>0.5*3</f>
        <v>1.5</v>
      </c>
      <c r="O158" s="15">
        <v>25</v>
      </c>
      <c r="P158" s="15"/>
      <c r="Q158" s="15">
        <v>0.122</v>
      </c>
      <c r="R158" s="15"/>
      <c r="S158" s="15"/>
      <c r="T158" s="25">
        <f t="shared" si="3"/>
        <v>0.05</v>
      </c>
      <c r="U158" s="15">
        <v>0.18</v>
      </c>
      <c r="V158" s="15">
        <v>0.16</v>
      </c>
      <c r="W158" s="15">
        <v>0.22</v>
      </c>
      <c r="X158" s="15">
        <v>9.7000000000000003E-2</v>
      </c>
      <c r="Y158" s="15">
        <v>9.8000000000000004E-2</v>
      </c>
      <c r="Z158" s="15"/>
      <c r="AA158" s="15"/>
      <c r="AB158" s="22">
        <f>0.5*2</f>
        <v>1</v>
      </c>
      <c r="AC158" s="22">
        <f>0.5*2</f>
        <v>1</v>
      </c>
      <c r="AD158" s="15"/>
      <c r="AE158" s="15"/>
      <c r="AF158" s="15"/>
      <c r="AG158" s="15"/>
      <c r="AH158" s="15">
        <v>7.8E-2</v>
      </c>
      <c r="AI158" s="15"/>
      <c r="AJ158" s="15"/>
      <c r="AK158" s="15"/>
      <c r="AL158" s="15"/>
      <c r="AM158" s="15"/>
      <c r="AN158" s="15"/>
      <c r="AO158" s="15"/>
      <c r="AP158" s="15"/>
      <c r="AQ158" s="15"/>
      <c r="AR158" s="15"/>
      <c r="AS158" s="15">
        <v>4.7</v>
      </c>
      <c r="AT158" s="22">
        <f>0.5*1</f>
        <v>0.5</v>
      </c>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v>0.3</v>
      </c>
      <c r="BV158" s="15" t="s">
        <v>84</v>
      </c>
      <c r="BW158" s="21">
        <v>40</v>
      </c>
      <c r="BX158" s="15">
        <v>0</v>
      </c>
      <c r="BY158" s="15">
        <v>0</v>
      </c>
      <c r="BZ158" s="15" t="s">
        <v>102</v>
      </c>
    </row>
    <row r="159" spans="1:78" ht="15" customHeight="1" x14ac:dyDescent="0.2">
      <c r="A159" s="13">
        <v>42844</v>
      </c>
      <c r="B159" s="14">
        <v>0.40625</v>
      </c>
      <c r="C159" s="14" t="s">
        <v>78</v>
      </c>
      <c r="D159" s="11">
        <v>1761175</v>
      </c>
      <c r="E159" s="11" t="s">
        <v>83</v>
      </c>
      <c r="F159" s="11"/>
      <c r="G159" s="15">
        <v>2.6</v>
      </c>
      <c r="H159" s="15">
        <v>9.4</v>
      </c>
      <c r="I159" s="15"/>
      <c r="J159" s="15"/>
      <c r="K159" s="15"/>
      <c r="L159" s="15"/>
      <c r="M159" s="15">
        <v>16.2</v>
      </c>
      <c r="N159" s="22">
        <f>0.5*3</f>
        <v>1.5</v>
      </c>
      <c r="O159" s="15">
        <v>32</v>
      </c>
      <c r="P159" s="15"/>
      <c r="Q159" s="15">
        <v>0.124</v>
      </c>
      <c r="R159" s="15"/>
      <c r="S159" s="15"/>
      <c r="T159" s="25">
        <f t="shared" si="3"/>
        <v>0.05</v>
      </c>
      <c r="U159" s="15">
        <v>0.15</v>
      </c>
      <c r="V159" s="15">
        <v>0.3</v>
      </c>
      <c r="W159" s="15">
        <v>0.33</v>
      </c>
      <c r="X159" s="15">
        <v>0.1</v>
      </c>
      <c r="Y159" s="15">
        <v>0.115</v>
      </c>
      <c r="Z159" s="15"/>
      <c r="AA159" s="15"/>
      <c r="AB159" s="22">
        <f>0.5*2</f>
        <v>1</v>
      </c>
      <c r="AC159" s="22">
        <f>0.5*2</f>
        <v>1</v>
      </c>
      <c r="AD159" s="15"/>
      <c r="AE159" s="15"/>
      <c r="AF159" s="15"/>
      <c r="AG159" s="15"/>
      <c r="AH159" s="15">
        <v>4.2999999999999997E-2</v>
      </c>
      <c r="AI159" s="15"/>
      <c r="AJ159" s="15"/>
      <c r="AK159" s="15"/>
      <c r="AL159" s="15"/>
      <c r="AM159" s="15"/>
      <c r="AN159" s="15"/>
      <c r="AO159" s="15"/>
      <c r="AP159" s="15"/>
      <c r="AQ159" s="15"/>
      <c r="AR159" s="15"/>
      <c r="AS159" s="15">
        <v>4.3</v>
      </c>
      <c r="AT159" s="22">
        <f>0.5*1</f>
        <v>0.5</v>
      </c>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v>0.26</v>
      </c>
      <c r="BV159" s="15" t="s">
        <v>119</v>
      </c>
      <c r="BW159" s="21">
        <v>32.5</v>
      </c>
      <c r="BX159" s="15">
        <v>0</v>
      </c>
      <c r="BY159" s="15">
        <v>1</v>
      </c>
      <c r="BZ159" s="15" t="s">
        <v>109</v>
      </c>
    </row>
    <row r="160" spans="1:78" ht="15" customHeight="1" x14ac:dyDescent="0.2">
      <c r="A160" s="13">
        <v>42864</v>
      </c>
      <c r="B160" s="14">
        <v>0.35416666666666669</v>
      </c>
      <c r="C160" s="14" t="s">
        <v>78</v>
      </c>
      <c r="D160" s="11">
        <v>1773568</v>
      </c>
      <c r="E160" s="13" t="s">
        <v>79</v>
      </c>
      <c r="F160" s="15">
        <v>3892</v>
      </c>
      <c r="G160" s="15">
        <v>8.3000000000000007</v>
      </c>
      <c r="H160" s="15">
        <v>10</v>
      </c>
      <c r="I160" s="15"/>
      <c r="J160" s="15"/>
      <c r="K160" s="15"/>
      <c r="L160" s="15"/>
      <c r="M160" s="15">
        <v>25</v>
      </c>
      <c r="N160" s="15">
        <v>113</v>
      </c>
      <c r="O160" s="15">
        <v>120</v>
      </c>
      <c r="P160" s="15"/>
      <c r="Q160" s="15">
        <v>0.75</v>
      </c>
      <c r="R160" s="15"/>
      <c r="S160" s="15"/>
      <c r="T160" s="25">
        <f t="shared" si="3"/>
        <v>0.05</v>
      </c>
      <c r="U160" s="15">
        <v>0.75</v>
      </c>
      <c r="V160" s="15">
        <v>20</v>
      </c>
      <c r="W160" s="15">
        <v>20</v>
      </c>
      <c r="X160" s="15">
        <v>0.08</v>
      </c>
      <c r="Y160" s="15">
        <v>1.5</v>
      </c>
      <c r="Z160" s="15"/>
      <c r="AA160" s="15"/>
      <c r="AB160" s="15">
        <v>12</v>
      </c>
      <c r="AC160" s="15">
        <v>38</v>
      </c>
      <c r="AD160" s="15"/>
      <c r="AE160" s="15"/>
      <c r="AF160" s="15"/>
      <c r="AG160" s="15"/>
      <c r="AH160" s="15">
        <v>3.7999999999999999E-2</v>
      </c>
      <c r="AI160" s="27">
        <v>1.5147472307532833E-3</v>
      </c>
      <c r="AJ160" s="15"/>
      <c r="AK160" s="15"/>
      <c r="AL160" s="15"/>
      <c r="AM160" s="15"/>
      <c r="AN160" s="15"/>
      <c r="AO160" s="15"/>
      <c r="AP160" s="27"/>
      <c r="AQ160" s="15"/>
      <c r="AR160" s="15"/>
      <c r="AS160" s="27"/>
      <c r="AT160" s="28">
        <v>11000</v>
      </c>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21"/>
      <c r="BX160" s="15"/>
      <c r="BY160" s="15"/>
      <c r="BZ160" s="15"/>
    </row>
    <row r="161" spans="1:78" ht="15" customHeight="1" x14ac:dyDescent="0.2">
      <c r="A161" s="13">
        <v>42865</v>
      </c>
      <c r="B161" s="14">
        <v>0.45833333333333331</v>
      </c>
      <c r="C161" s="14" t="s">
        <v>78</v>
      </c>
      <c r="D161" s="11">
        <v>1773568</v>
      </c>
      <c r="E161" s="11" t="s">
        <v>80</v>
      </c>
      <c r="F161" s="11"/>
      <c r="G161" s="15">
        <v>4.0999999999999996</v>
      </c>
      <c r="H161" s="15">
        <v>9.3000000000000007</v>
      </c>
      <c r="I161" s="15"/>
      <c r="J161" s="15"/>
      <c r="K161" s="15"/>
      <c r="L161" s="15"/>
      <c r="M161" s="15">
        <v>3.3</v>
      </c>
      <c r="N161" s="15">
        <v>4</v>
      </c>
      <c r="O161" s="15">
        <v>10</v>
      </c>
      <c r="P161" s="15"/>
      <c r="Q161" s="15">
        <v>5.7000000000000002E-2</v>
      </c>
      <c r="R161" s="15"/>
      <c r="S161" s="15"/>
      <c r="T161" s="25">
        <f t="shared" si="3"/>
        <v>0.05</v>
      </c>
      <c r="U161" s="25">
        <f>0.5*0.11</f>
        <v>5.5E-2</v>
      </c>
      <c r="V161" s="15">
        <v>0.25</v>
      </c>
      <c r="W161" s="15">
        <v>0.28999999999999998</v>
      </c>
      <c r="X161" s="22">
        <f>0.5*0.004</f>
        <v>2E-3</v>
      </c>
      <c r="Y161" s="15">
        <v>1.7999999999999999E-2</v>
      </c>
      <c r="Z161" s="15"/>
      <c r="AA161" s="15"/>
      <c r="AB161" s="22">
        <f>0.5*2</f>
        <v>1</v>
      </c>
      <c r="AC161" s="22">
        <f>0.5*2</f>
        <v>1</v>
      </c>
      <c r="AD161" s="15"/>
      <c r="AE161" s="15"/>
      <c r="AF161" s="15"/>
      <c r="AG161" s="15"/>
      <c r="AH161" s="22">
        <f>0.5*0.002</f>
        <v>1E-3</v>
      </c>
      <c r="AI161" s="15"/>
      <c r="AJ161" s="15"/>
      <c r="AK161" s="15"/>
      <c r="AL161" s="15"/>
      <c r="AM161" s="15"/>
      <c r="AN161" s="15"/>
      <c r="AO161" s="15"/>
      <c r="AP161" s="15"/>
      <c r="AQ161" s="15"/>
      <c r="AR161" s="15"/>
      <c r="AS161" s="15">
        <v>1.18</v>
      </c>
      <c r="AT161" s="22">
        <f>0.5*1</f>
        <v>0.5</v>
      </c>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v>0.56000000000000005</v>
      </c>
      <c r="BV161" s="15" t="s">
        <v>92</v>
      </c>
      <c r="BW161" s="21">
        <v>45</v>
      </c>
      <c r="BX161" s="15">
        <v>0</v>
      </c>
      <c r="BY161" s="15">
        <v>0</v>
      </c>
      <c r="BZ161" s="15" t="s">
        <v>82</v>
      </c>
    </row>
    <row r="162" spans="1:78" ht="15" customHeight="1" x14ac:dyDescent="0.2">
      <c r="A162" s="13">
        <v>42865</v>
      </c>
      <c r="B162" s="14">
        <v>0.4375</v>
      </c>
      <c r="C162" s="14" t="s">
        <v>78</v>
      </c>
      <c r="D162" s="11">
        <v>1773568</v>
      </c>
      <c r="E162" s="11" t="s">
        <v>83</v>
      </c>
      <c r="F162" s="11"/>
      <c r="G162" s="15">
        <v>4.7</v>
      </c>
      <c r="H162" s="15">
        <v>11.4</v>
      </c>
      <c r="I162" s="15"/>
      <c r="J162" s="15"/>
      <c r="K162" s="15"/>
      <c r="L162" s="15"/>
      <c r="M162" s="15">
        <v>14.9</v>
      </c>
      <c r="N162" s="15">
        <v>18</v>
      </c>
      <c r="O162" s="15">
        <v>38</v>
      </c>
      <c r="P162" s="15"/>
      <c r="Q162" s="15">
        <v>7.0000000000000007E-2</v>
      </c>
      <c r="R162" s="15"/>
      <c r="S162" s="15"/>
      <c r="T162" s="25">
        <f t="shared" si="3"/>
        <v>0.05</v>
      </c>
      <c r="U162" s="15">
        <v>0.11</v>
      </c>
      <c r="V162" s="15">
        <v>0.53</v>
      </c>
      <c r="W162" s="15">
        <v>0.57999999999999996</v>
      </c>
      <c r="X162" s="22">
        <f>0.5*0.004</f>
        <v>2E-3</v>
      </c>
      <c r="Y162" s="15">
        <v>4.2000000000000003E-2</v>
      </c>
      <c r="Z162" s="15"/>
      <c r="AA162" s="15"/>
      <c r="AB162" s="22">
        <f>0.5*2</f>
        <v>1</v>
      </c>
      <c r="AC162" s="22">
        <f>0.5*2</f>
        <v>1</v>
      </c>
      <c r="AD162" s="15"/>
      <c r="AE162" s="15"/>
      <c r="AF162" s="15"/>
      <c r="AG162" s="15"/>
      <c r="AH162" s="22">
        <f>0.5*0.002</f>
        <v>1E-3</v>
      </c>
      <c r="AI162" s="15"/>
      <c r="AJ162" s="15"/>
      <c r="AK162" s="15"/>
      <c r="AL162" s="15"/>
      <c r="AM162" s="15"/>
      <c r="AN162" s="15"/>
      <c r="AO162" s="15"/>
      <c r="AP162" s="15"/>
      <c r="AQ162" s="15"/>
      <c r="AR162" s="15"/>
      <c r="AS162" s="15">
        <v>2.7</v>
      </c>
      <c r="AT162" s="15">
        <v>1</v>
      </c>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v>0.23</v>
      </c>
      <c r="BV162" s="15" t="s">
        <v>107</v>
      </c>
      <c r="BW162" s="21">
        <v>37.5</v>
      </c>
      <c r="BX162" s="15">
        <v>0</v>
      </c>
      <c r="BY162" s="15">
        <v>0</v>
      </c>
      <c r="BZ162" s="15" t="s">
        <v>82</v>
      </c>
    </row>
    <row r="163" spans="1:78" ht="15" customHeight="1" x14ac:dyDescent="0.2">
      <c r="A163" s="13">
        <v>42897</v>
      </c>
      <c r="B163" s="14">
        <v>0.33333333333333331</v>
      </c>
      <c r="C163" s="14" t="s">
        <v>78</v>
      </c>
      <c r="D163" s="11">
        <v>1791138</v>
      </c>
      <c r="E163" s="13" t="s">
        <v>79</v>
      </c>
      <c r="F163" s="15">
        <v>2920</v>
      </c>
      <c r="G163" s="15">
        <v>8.4</v>
      </c>
      <c r="H163" s="15">
        <v>10</v>
      </c>
      <c r="I163" s="15"/>
      <c r="J163" s="15"/>
      <c r="K163" s="15"/>
      <c r="L163" s="15"/>
      <c r="M163" s="15">
        <v>30</v>
      </c>
      <c r="N163" s="15">
        <v>76</v>
      </c>
      <c r="O163" s="15">
        <v>82</v>
      </c>
      <c r="P163" s="15"/>
      <c r="Q163" s="15">
        <v>4.5</v>
      </c>
      <c r="R163" s="15"/>
      <c r="S163" s="15"/>
      <c r="T163" s="25">
        <f t="shared" si="3"/>
        <v>0.05</v>
      </c>
      <c r="U163" s="15">
        <v>4.5999999999999996</v>
      </c>
      <c r="V163" s="15">
        <v>20</v>
      </c>
      <c r="W163" s="15">
        <v>20</v>
      </c>
      <c r="X163" s="15">
        <v>0.34</v>
      </c>
      <c r="Y163" s="15">
        <v>1.5</v>
      </c>
      <c r="Z163" s="15"/>
      <c r="AA163" s="15"/>
      <c r="AB163" s="15">
        <v>4</v>
      </c>
      <c r="AC163" s="15">
        <v>33</v>
      </c>
      <c r="AD163" s="15"/>
      <c r="AE163" s="15"/>
      <c r="AF163" s="15"/>
      <c r="AG163" s="15"/>
      <c r="AH163" s="15">
        <v>4.1000000000000002E-2</v>
      </c>
      <c r="AI163" s="27">
        <v>1.2241708923647193E-3</v>
      </c>
      <c r="AJ163" s="15"/>
      <c r="AK163" s="15"/>
      <c r="AL163" s="15"/>
      <c r="AM163" s="15"/>
      <c r="AN163" s="15"/>
      <c r="AO163" s="15"/>
      <c r="AP163" s="27"/>
      <c r="AQ163" s="15"/>
      <c r="AR163" s="15"/>
      <c r="AS163" s="27"/>
      <c r="AT163" s="28">
        <v>20000</v>
      </c>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21"/>
      <c r="BX163" s="15"/>
      <c r="BY163" s="15"/>
      <c r="BZ163" s="15"/>
    </row>
    <row r="164" spans="1:78" ht="15" customHeight="1" x14ac:dyDescent="0.2">
      <c r="A164" s="13">
        <v>42898</v>
      </c>
      <c r="B164" s="14">
        <v>0.43402777777777773</v>
      </c>
      <c r="C164" s="14" t="s">
        <v>78</v>
      </c>
      <c r="D164" s="11">
        <v>1791138</v>
      </c>
      <c r="E164" s="11" t="s">
        <v>80</v>
      </c>
      <c r="F164" s="11"/>
      <c r="G164" s="15">
        <v>4.5999999999999996</v>
      </c>
      <c r="H164" s="15">
        <v>8.3000000000000007</v>
      </c>
      <c r="I164" s="15"/>
      <c r="J164" s="15"/>
      <c r="K164" s="15"/>
      <c r="L164" s="15"/>
      <c r="M164" s="15">
        <v>4.8</v>
      </c>
      <c r="N164" s="22">
        <f>0.5*3</f>
        <v>1.5</v>
      </c>
      <c r="O164" s="15">
        <v>9</v>
      </c>
      <c r="P164" s="15"/>
      <c r="Q164" s="15">
        <v>2.5999999999999999E-2</v>
      </c>
      <c r="R164" s="15"/>
      <c r="S164" s="15"/>
      <c r="T164" s="25">
        <f t="shared" si="3"/>
        <v>0.05</v>
      </c>
      <c r="U164" s="25">
        <f>0.5*0.11</f>
        <v>5.5E-2</v>
      </c>
      <c r="V164" s="15">
        <v>0.22</v>
      </c>
      <c r="W164" s="15">
        <v>0.22</v>
      </c>
      <c r="X164" s="22">
        <f>0.5*0.004</f>
        <v>2E-3</v>
      </c>
      <c r="Y164" s="15">
        <v>8.9999999999999993E-3</v>
      </c>
      <c r="Z164" s="15"/>
      <c r="AA164" s="15"/>
      <c r="AB164" s="22">
        <f>0.5*2</f>
        <v>1</v>
      </c>
      <c r="AC164" s="22">
        <f>0.5*2</f>
        <v>1</v>
      </c>
      <c r="AD164" s="15"/>
      <c r="AE164" s="15"/>
      <c r="AF164" s="15"/>
      <c r="AG164" s="15"/>
      <c r="AH164" s="22">
        <f>0.5*0.002</f>
        <v>1E-3</v>
      </c>
      <c r="AI164" s="15"/>
      <c r="AJ164" s="15"/>
      <c r="AK164" s="15"/>
      <c r="AL164" s="15"/>
      <c r="AM164" s="15"/>
      <c r="AN164" s="15"/>
      <c r="AO164" s="15"/>
      <c r="AP164" s="15"/>
      <c r="AQ164" s="15"/>
      <c r="AR164" s="15"/>
      <c r="AS164" s="15">
        <v>0.15</v>
      </c>
      <c r="AT164" s="22">
        <f>0.5*1</f>
        <v>0.5</v>
      </c>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v>0.54</v>
      </c>
      <c r="BV164" s="15" t="s">
        <v>92</v>
      </c>
      <c r="BW164" s="21">
        <v>45</v>
      </c>
      <c r="BX164" s="15">
        <v>0</v>
      </c>
      <c r="BY164" s="15">
        <v>0</v>
      </c>
      <c r="BZ164" s="15" t="s">
        <v>82</v>
      </c>
    </row>
    <row r="165" spans="1:78" ht="15" customHeight="1" x14ac:dyDescent="0.2">
      <c r="A165" s="13">
        <v>42898</v>
      </c>
      <c r="B165" s="14">
        <v>0.41666666666666669</v>
      </c>
      <c r="C165" s="14" t="s">
        <v>78</v>
      </c>
      <c r="D165" s="11">
        <v>1791138</v>
      </c>
      <c r="E165" s="11" t="s">
        <v>83</v>
      </c>
      <c r="F165" s="11"/>
      <c r="G165" s="15">
        <v>6.2</v>
      </c>
      <c r="H165" s="15">
        <v>9</v>
      </c>
      <c r="I165" s="15"/>
      <c r="J165" s="15"/>
      <c r="K165" s="15"/>
      <c r="L165" s="15"/>
      <c r="M165" s="15">
        <v>18.399999999999999</v>
      </c>
      <c r="N165" s="15">
        <v>14</v>
      </c>
      <c r="O165" s="15">
        <v>33</v>
      </c>
      <c r="P165" s="15"/>
      <c r="Q165" s="15">
        <v>8.4000000000000005E-2</v>
      </c>
      <c r="R165" s="15"/>
      <c r="S165" s="15"/>
      <c r="T165" s="25">
        <f t="shared" si="3"/>
        <v>0.05</v>
      </c>
      <c r="U165" s="25">
        <f>0.5*0.11</f>
        <v>5.5E-2</v>
      </c>
      <c r="V165" s="15">
        <v>0.46</v>
      </c>
      <c r="W165" s="15">
        <v>0.46</v>
      </c>
      <c r="X165" s="22">
        <f>0.5*0.004</f>
        <v>2E-3</v>
      </c>
      <c r="Y165" s="15">
        <v>2.5000000000000001E-2</v>
      </c>
      <c r="Z165" s="15"/>
      <c r="AA165" s="15"/>
      <c r="AB165" s="22">
        <f>0.5*2</f>
        <v>1</v>
      </c>
      <c r="AC165" s="15">
        <v>2</v>
      </c>
      <c r="AD165" s="15"/>
      <c r="AE165" s="15"/>
      <c r="AF165" s="15"/>
      <c r="AG165" s="15"/>
      <c r="AH165" s="15">
        <v>2E-3</v>
      </c>
      <c r="AI165" s="15"/>
      <c r="AJ165" s="15"/>
      <c r="AK165" s="15"/>
      <c r="AL165" s="15"/>
      <c r="AM165" s="15"/>
      <c r="AN165" s="15"/>
      <c r="AO165" s="15"/>
      <c r="AP165" s="15"/>
      <c r="AQ165" s="15"/>
      <c r="AR165" s="15"/>
      <c r="AS165" s="15">
        <v>0.48</v>
      </c>
      <c r="AT165" s="15">
        <v>190</v>
      </c>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v>0.25</v>
      </c>
      <c r="BV165" s="15" t="s">
        <v>119</v>
      </c>
      <c r="BW165" s="21">
        <v>32.5</v>
      </c>
      <c r="BX165" s="15">
        <v>0</v>
      </c>
      <c r="BY165" s="15">
        <v>0</v>
      </c>
      <c r="BZ165" s="15" t="s">
        <v>82</v>
      </c>
    </row>
    <row r="166" spans="1:78" ht="15" customHeight="1" x14ac:dyDescent="0.2">
      <c r="A166" s="13">
        <v>42927</v>
      </c>
      <c r="B166" s="14">
        <v>0.55555555555555558</v>
      </c>
      <c r="C166" s="14" t="s">
        <v>78</v>
      </c>
      <c r="D166" s="11">
        <v>1807591</v>
      </c>
      <c r="E166" s="11" t="s">
        <v>80</v>
      </c>
      <c r="F166" s="11"/>
      <c r="G166" s="15">
        <v>4.7</v>
      </c>
      <c r="H166" s="15">
        <v>8.6</v>
      </c>
      <c r="I166" s="15"/>
      <c r="J166" s="15"/>
      <c r="K166" s="15"/>
      <c r="L166" s="15"/>
      <c r="M166" s="15">
        <v>3.4</v>
      </c>
      <c r="N166" s="15">
        <v>1.5</v>
      </c>
      <c r="O166" s="15">
        <v>5</v>
      </c>
      <c r="P166" s="15"/>
      <c r="Q166" s="15">
        <v>2.3E-2</v>
      </c>
      <c r="R166" s="15"/>
      <c r="S166" s="15"/>
      <c r="T166" s="25">
        <f t="shared" si="3"/>
        <v>0.05</v>
      </c>
      <c r="U166" s="25">
        <f>0.5*0.11</f>
        <v>5.5E-2</v>
      </c>
      <c r="V166" s="25">
        <f>0.5*0.1</f>
        <v>0.05</v>
      </c>
      <c r="W166" s="22">
        <f>0.5*0.15</f>
        <v>7.4999999999999997E-2</v>
      </c>
      <c r="X166" s="22">
        <f>0.5*0.004</f>
        <v>2E-3</v>
      </c>
      <c r="Y166" s="15">
        <v>7.0000000000000001E-3</v>
      </c>
      <c r="Z166" s="15"/>
      <c r="AA166" s="15"/>
      <c r="AB166" s="22">
        <f>0.5*2</f>
        <v>1</v>
      </c>
      <c r="AC166" s="22">
        <f>0.5*2</f>
        <v>1</v>
      </c>
      <c r="AD166" s="15"/>
      <c r="AE166" s="15"/>
      <c r="AF166" s="15"/>
      <c r="AG166" s="15"/>
      <c r="AH166" s="22">
        <f>0.5*0.002</f>
        <v>1E-3</v>
      </c>
      <c r="AI166" s="15"/>
      <c r="AJ166" s="15"/>
      <c r="AK166" s="15"/>
      <c r="AL166" s="15"/>
      <c r="AM166" s="15"/>
      <c r="AN166" s="15"/>
      <c r="AO166" s="15"/>
      <c r="AP166" s="15"/>
      <c r="AQ166" s="15"/>
      <c r="AR166" s="15"/>
      <c r="AS166" s="15">
        <v>0.17</v>
      </c>
      <c r="AT166" s="22">
        <f>0.5*1</f>
        <v>0.5</v>
      </c>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v>0.76</v>
      </c>
      <c r="BV166" s="15" t="s">
        <v>89</v>
      </c>
      <c r="BW166" s="21">
        <v>55</v>
      </c>
      <c r="BX166" s="15">
        <v>0</v>
      </c>
      <c r="BY166" s="15">
        <v>0</v>
      </c>
      <c r="BZ166" s="15" t="s">
        <v>82</v>
      </c>
    </row>
    <row r="167" spans="1:78" ht="15" customHeight="1" x14ac:dyDescent="0.2">
      <c r="A167" s="13">
        <v>42927</v>
      </c>
      <c r="B167" s="14">
        <v>0.4548611111111111</v>
      </c>
      <c r="C167" s="14" t="s">
        <v>78</v>
      </c>
      <c r="D167" s="11">
        <v>1807591</v>
      </c>
      <c r="E167" s="11" t="s">
        <v>83</v>
      </c>
      <c r="F167" s="11"/>
      <c r="G167" s="15">
        <v>7.1</v>
      </c>
      <c r="H167" s="15">
        <v>8</v>
      </c>
      <c r="I167" s="15"/>
      <c r="J167" s="15"/>
      <c r="K167" s="15"/>
      <c r="L167" s="15"/>
      <c r="M167" s="15">
        <v>16.600000000000001</v>
      </c>
      <c r="N167" s="15">
        <v>10</v>
      </c>
      <c r="O167" s="15">
        <v>26</v>
      </c>
      <c r="P167" s="15"/>
      <c r="Q167" s="15">
        <v>2.5000000000000001E-2</v>
      </c>
      <c r="R167" s="15"/>
      <c r="S167" s="15"/>
      <c r="T167" s="25">
        <f t="shared" si="3"/>
        <v>0.05</v>
      </c>
      <c r="U167" s="25">
        <f>0.5*0.11</f>
        <v>5.5E-2</v>
      </c>
      <c r="V167" s="15">
        <v>0.26</v>
      </c>
      <c r="W167" s="15">
        <v>0.28999999999999998</v>
      </c>
      <c r="X167" s="22">
        <f>0.5*0.004</f>
        <v>2E-3</v>
      </c>
      <c r="Y167" s="15">
        <v>0.03</v>
      </c>
      <c r="Z167" s="15"/>
      <c r="AA167" s="15"/>
      <c r="AB167" s="22">
        <f>0.5*2</f>
        <v>1</v>
      </c>
      <c r="AC167" s="22">
        <f>0.5*2</f>
        <v>1</v>
      </c>
      <c r="AD167" s="15"/>
      <c r="AE167" s="15"/>
      <c r="AF167" s="15"/>
      <c r="AG167" s="15"/>
      <c r="AH167" s="22">
        <f>0.5*0.002</f>
        <v>1E-3</v>
      </c>
      <c r="AI167" s="15"/>
      <c r="AJ167" s="15"/>
      <c r="AK167" s="15"/>
      <c r="AL167" s="15"/>
      <c r="AM167" s="15"/>
      <c r="AN167" s="15"/>
      <c r="AO167" s="15"/>
      <c r="AP167" s="15"/>
      <c r="AQ167" s="15"/>
      <c r="AR167" s="15"/>
      <c r="AS167" s="15">
        <v>1.52</v>
      </c>
      <c r="AT167" s="15">
        <v>210</v>
      </c>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v>0.26</v>
      </c>
      <c r="BV167" s="15" t="s">
        <v>119</v>
      </c>
      <c r="BW167" s="21">
        <v>32.5</v>
      </c>
      <c r="BX167" s="15">
        <v>0</v>
      </c>
      <c r="BY167" s="15">
        <v>0</v>
      </c>
      <c r="BZ167" s="15" t="s">
        <v>82</v>
      </c>
    </row>
    <row r="168" spans="1:78" ht="15" customHeight="1" x14ac:dyDescent="0.2">
      <c r="A168" s="13">
        <v>42928</v>
      </c>
      <c r="B168" s="14">
        <v>0.35416666666666669</v>
      </c>
      <c r="C168" s="14" t="s">
        <v>78</v>
      </c>
      <c r="D168" s="11">
        <v>1808169</v>
      </c>
      <c r="E168" s="13" t="s">
        <v>79</v>
      </c>
      <c r="F168" s="15">
        <v>2767</v>
      </c>
      <c r="G168" s="15">
        <v>8.5</v>
      </c>
      <c r="H168" s="15">
        <v>10</v>
      </c>
      <c r="I168" s="15"/>
      <c r="J168" s="15"/>
      <c r="K168" s="15"/>
      <c r="L168" s="15"/>
      <c r="M168" s="15">
        <v>21</v>
      </c>
      <c r="N168" s="15">
        <v>62</v>
      </c>
      <c r="O168" s="15">
        <v>73</v>
      </c>
      <c r="P168" s="15"/>
      <c r="Q168" s="15">
        <v>0.45</v>
      </c>
      <c r="R168" s="15"/>
      <c r="S168" s="15"/>
      <c r="T168" s="25">
        <f t="shared" si="3"/>
        <v>0.05</v>
      </c>
      <c r="U168" s="15">
        <v>0.5</v>
      </c>
      <c r="V168" s="15">
        <v>12</v>
      </c>
      <c r="W168" s="15">
        <v>12</v>
      </c>
      <c r="X168" s="15">
        <v>0.54</v>
      </c>
      <c r="Y168" s="15">
        <v>1.8</v>
      </c>
      <c r="Z168" s="15"/>
      <c r="AA168" s="15"/>
      <c r="AB168" s="15">
        <v>6</v>
      </c>
      <c r="AC168" s="15">
        <v>26</v>
      </c>
      <c r="AD168" s="15"/>
      <c r="AE168" s="15"/>
      <c r="AF168" s="15"/>
      <c r="AG168" s="15"/>
      <c r="AH168" s="15">
        <v>3.2000000000000001E-2</v>
      </c>
      <c r="AI168" s="27">
        <v>1.1418085151067119E-3</v>
      </c>
      <c r="AJ168" s="15"/>
      <c r="AK168" s="15"/>
      <c r="AL168" s="15"/>
      <c r="AM168" s="15"/>
      <c r="AN168" s="15"/>
      <c r="AO168" s="15"/>
      <c r="AP168" s="27"/>
      <c r="AQ168" s="15"/>
      <c r="AR168" s="15"/>
      <c r="AS168" s="27"/>
      <c r="AT168" s="28">
        <v>20000</v>
      </c>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21"/>
      <c r="BX168" s="15"/>
      <c r="BY168" s="15"/>
      <c r="BZ168" s="15"/>
    </row>
    <row r="169" spans="1:78" ht="15" customHeight="1" x14ac:dyDescent="0.2">
      <c r="A169" s="13">
        <v>42963</v>
      </c>
      <c r="B169" s="14">
        <v>0.46875</v>
      </c>
      <c r="C169" s="14" t="s">
        <v>78</v>
      </c>
      <c r="D169" s="11">
        <v>1826853</v>
      </c>
      <c r="E169" s="11" t="s">
        <v>80</v>
      </c>
      <c r="F169" s="11"/>
      <c r="G169" s="15">
        <v>2.7</v>
      </c>
      <c r="H169" s="15">
        <v>7.6</v>
      </c>
      <c r="I169" s="15"/>
      <c r="J169" s="15"/>
      <c r="K169" s="15"/>
      <c r="L169" s="15"/>
      <c r="M169" s="15">
        <v>5.3</v>
      </c>
      <c r="N169" s="22">
        <f>0.5*3</f>
        <v>1.5</v>
      </c>
      <c r="O169" s="15">
        <v>13</v>
      </c>
      <c r="P169" s="15"/>
      <c r="Q169" s="15">
        <v>0.104</v>
      </c>
      <c r="R169" s="15"/>
      <c r="S169" s="15"/>
      <c r="T169" s="25">
        <f t="shared" si="3"/>
        <v>0.05</v>
      </c>
      <c r="U169" s="15">
        <v>0.12</v>
      </c>
      <c r="V169" s="15">
        <v>0.28000000000000003</v>
      </c>
      <c r="W169" s="15">
        <v>0.3</v>
      </c>
      <c r="X169" s="15">
        <v>8.7999999999999995E-2</v>
      </c>
      <c r="Y169" s="15">
        <v>8.7999999999999995E-2</v>
      </c>
      <c r="Z169" s="15"/>
      <c r="AA169" s="15"/>
      <c r="AB169" s="22">
        <f>0.5*2</f>
        <v>1</v>
      </c>
      <c r="AC169" s="22">
        <f>0.5*2</f>
        <v>1</v>
      </c>
      <c r="AD169" s="15"/>
      <c r="AE169" s="15"/>
      <c r="AF169" s="15"/>
      <c r="AG169" s="15"/>
      <c r="AH169" s="15">
        <v>3.7999999999999999E-2</v>
      </c>
      <c r="AI169" s="15"/>
      <c r="AJ169" s="15"/>
      <c r="AK169" s="15"/>
      <c r="AL169" s="15"/>
      <c r="AM169" s="15"/>
      <c r="AN169" s="15"/>
      <c r="AO169" s="15"/>
      <c r="AP169" s="15"/>
      <c r="AQ169" s="15"/>
      <c r="AR169" s="15"/>
      <c r="AS169" s="15">
        <v>2.2999999999999998</v>
      </c>
      <c r="AT169" s="22">
        <f>0.5*1</f>
        <v>0.5</v>
      </c>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v>0.18</v>
      </c>
      <c r="BV169" s="15" t="s">
        <v>103</v>
      </c>
      <c r="BW169" s="21">
        <v>35</v>
      </c>
      <c r="BX169" s="15">
        <v>0</v>
      </c>
      <c r="BY169" s="15">
        <v>0</v>
      </c>
      <c r="BZ169" s="15" t="s">
        <v>110</v>
      </c>
    </row>
    <row r="170" spans="1:78" ht="15" customHeight="1" x14ac:dyDescent="0.2">
      <c r="A170" s="13">
        <v>42963</v>
      </c>
      <c r="B170" s="14">
        <v>0.4375</v>
      </c>
      <c r="C170" s="14" t="s">
        <v>78</v>
      </c>
      <c r="D170" s="11">
        <v>1826853</v>
      </c>
      <c r="E170" s="11" t="s">
        <v>83</v>
      </c>
      <c r="F170" s="11"/>
      <c r="G170" s="15">
        <v>2.8</v>
      </c>
      <c r="H170" s="15">
        <v>8</v>
      </c>
      <c r="I170" s="15"/>
      <c r="J170" s="15"/>
      <c r="K170" s="15"/>
      <c r="L170" s="15"/>
      <c r="M170" s="15">
        <v>7.6</v>
      </c>
      <c r="N170" s="15">
        <v>6</v>
      </c>
      <c r="O170" s="15">
        <v>20</v>
      </c>
      <c r="P170" s="15"/>
      <c r="Q170" s="15">
        <v>0.1</v>
      </c>
      <c r="R170" s="15"/>
      <c r="S170" s="15"/>
      <c r="T170" s="25">
        <f t="shared" si="3"/>
        <v>0.05</v>
      </c>
      <c r="U170" s="15">
        <v>0.14000000000000001</v>
      </c>
      <c r="V170" s="15">
        <v>0.15</v>
      </c>
      <c r="W170" s="15">
        <v>0.19</v>
      </c>
      <c r="X170" s="15">
        <v>0.09</v>
      </c>
      <c r="Y170" s="15">
        <v>0.10100000000000001</v>
      </c>
      <c r="Z170" s="15"/>
      <c r="AA170" s="15"/>
      <c r="AB170" s="22">
        <f>0.5*2</f>
        <v>1</v>
      </c>
      <c r="AC170" s="15">
        <v>3</v>
      </c>
      <c r="AD170" s="15"/>
      <c r="AE170" s="15"/>
      <c r="AF170" s="15"/>
      <c r="AG170" s="15"/>
      <c r="AH170" s="15">
        <v>2.8000000000000001E-2</v>
      </c>
      <c r="AI170" s="15"/>
      <c r="AJ170" s="15"/>
      <c r="AK170" s="15"/>
      <c r="AL170" s="15"/>
      <c r="AM170" s="15"/>
      <c r="AN170" s="15"/>
      <c r="AO170" s="15"/>
      <c r="AP170" s="15"/>
      <c r="AQ170" s="15"/>
      <c r="AR170" s="15"/>
      <c r="AS170" s="15">
        <v>4.4000000000000004</v>
      </c>
      <c r="AT170" s="22">
        <f>0.5*1</f>
        <v>0.5</v>
      </c>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v>0.15</v>
      </c>
      <c r="BV170" s="15" t="s">
        <v>86</v>
      </c>
      <c r="BW170" s="21">
        <v>30</v>
      </c>
      <c r="BX170" s="15">
        <v>0</v>
      </c>
      <c r="BY170" s="15">
        <v>1</v>
      </c>
      <c r="BZ170" s="15" t="s">
        <v>109</v>
      </c>
    </row>
    <row r="171" spans="1:78" ht="15" customHeight="1" x14ac:dyDescent="0.2">
      <c r="A171" s="13">
        <v>42963</v>
      </c>
      <c r="B171" s="14">
        <v>0.33333333333333331</v>
      </c>
      <c r="C171" s="14" t="s">
        <v>78</v>
      </c>
      <c r="D171" s="11">
        <v>1826853</v>
      </c>
      <c r="E171" s="13" t="s">
        <v>79</v>
      </c>
      <c r="F171" s="15">
        <v>2948</v>
      </c>
      <c r="G171" s="15">
        <v>8.5</v>
      </c>
      <c r="H171" s="15">
        <v>10</v>
      </c>
      <c r="I171" s="15"/>
      <c r="J171" s="15"/>
      <c r="K171" s="15"/>
      <c r="L171" s="15"/>
      <c r="M171" s="15">
        <v>20</v>
      </c>
      <c r="N171" s="15">
        <v>61</v>
      </c>
      <c r="O171" s="15">
        <v>73</v>
      </c>
      <c r="P171" s="15"/>
      <c r="Q171" s="15">
        <v>0.9</v>
      </c>
      <c r="R171" s="15"/>
      <c r="S171" s="15"/>
      <c r="T171" s="25">
        <f t="shared" si="3"/>
        <v>0.05</v>
      </c>
      <c r="U171" s="15">
        <v>0.9</v>
      </c>
      <c r="V171" s="15">
        <v>16</v>
      </c>
      <c r="W171" s="15">
        <v>16</v>
      </c>
      <c r="X171" s="15">
        <v>2.1</v>
      </c>
      <c r="Y171" s="15">
        <v>2.5</v>
      </c>
      <c r="Z171" s="15"/>
      <c r="AA171" s="15"/>
      <c r="AB171" s="15">
        <v>6</v>
      </c>
      <c r="AC171" s="15">
        <v>31</v>
      </c>
      <c r="AD171" s="15"/>
      <c r="AE171" s="15"/>
      <c r="AF171" s="15"/>
      <c r="AG171" s="15"/>
      <c r="AH171" s="15">
        <v>2.5999999999999999E-2</v>
      </c>
      <c r="AI171" s="27">
        <v>7.7630349271909024E-4</v>
      </c>
      <c r="AJ171" s="15"/>
      <c r="AK171" s="15"/>
      <c r="AL171" s="15"/>
      <c r="AM171" s="15"/>
      <c r="AN171" s="15"/>
      <c r="AO171" s="15"/>
      <c r="AP171" s="27"/>
      <c r="AQ171" s="15"/>
      <c r="AR171" s="15"/>
      <c r="AS171" s="27"/>
      <c r="AT171" s="28">
        <v>230000</v>
      </c>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21"/>
      <c r="BX171" s="15"/>
      <c r="BY171" s="15"/>
      <c r="BZ171" s="15"/>
    </row>
    <row r="172" spans="1:78" ht="15" customHeight="1" x14ac:dyDescent="0.2">
      <c r="A172" s="13">
        <v>42991</v>
      </c>
      <c r="B172" s="14">
        <v>0.34375</v>
      </c>
      <c r="C172" s="14" t="s">
        <v>78</v>
      </c>
      <c r="D172" s="11">
        <v>1843807</v>
      </c>
      <c r="E172" s="13" t="s">
        <v>79</v>
      </c>
      <c r="F172" s="15">
        <v>3447</v>
      </c>
      <c r="G172" s="15">
        <v>8.4</v>
      </c>
      <c r="H172" s="15">
        <v>10</v>
      </c>
      <c r="I172" s="15"/>
      <c r="J172" s="15"/>
      <c r="K172" s="15"/>
      <c r="L172" s="15"/>
      <c r="M172" s="15">
        <v>14.5</v>
      </c>
      <c r="N172" s="15">
        <v>41</v>
      </c>
      <c r="O172" s="15">
        <v>48</v>
      </c>
      <c r="P172" s="15"/>
      <c r="Q172" s="15">
        <v>0.6</v>
      </c>
      <c r="R172" s="15"/>
      <c r="S172" s="15"/>
      <c r="T172" s="15">
        <v>0.28000000000000003</v>
      </c>
      <c r="U172" s="15">
        <v>0.9</v>
      </c>
      <c r="V172" s="15">
        <v>12</v>
      </c>
      <c r="W172" s="15">
        <v>12</v>
      </c>
      <c r="X172" s="15">
        <v>2.2999999999999998</v>
      </c>
      <c r="Y172" s="15">
        <v>3</v>
      </c>
      <c r="Z172" s="15"/>
      <c r="AA172" s="15"/>
      <c r="AB172" s="15">
        <v>7</v>
      </c>
      <c r="AC172" s="15">
        <v>20</v>
      </c>
      <c r="AD172" s="15"/>
      <c r="AE172" s="15"/>
      <c r="AF172" s="15"/>
      <c r="AG172" s="15"/>
      <c r="AH172" s="15">
        <v>2.7E-2</v>
      </c>
      <c r="AI172" s="27">
        <v>1.0296750546060921E-3</v>
      </c>
      <c r="AJ172" s="15"/>
      <c r="AK172" s="15"/>
      <c r="AL172" s="15"/>
      <c r="AM172" s="15"/>
      <c r="AN172" s="15"/>
      <c r="AO172" s="15"/>
      <c r="AP172" s="27"/>
      <c r="AQ172" s="15"/>
      <c r="AR172" s="15"/>
      <c r="AS172" s="27"/>
      <c r="AT172" s="28">
        <v>20000</v>
      </c>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21"/>
      <c r="BX172" s="15"/>
      <c r="BY172" s="15"/>
      <c r="BZ172" s="15"/>
    </row>
    <row r="173" spans="1:78" ht="15" customHeight="1" x14ac:dyDescent="0.2">
      <c r="A173" s="13">
        <v>42992</v>
      </c>
      <c r="B173" s="14">
        <v>0.40972222222222227</v>
      </c>
      <c r="C173" s="14" t="s">
        <v>78</v>
      </c>
      <c r="D173" s="11">
        <v>1843807</v>
      </c>
      <c r="E173" s="11" t="s">
        <v>80</v>
      </c>
      <c r="F173" s="11"/>
      <c r="G173" s="15">
        <v>3.2</v>
      </c>
      <c r="H173" s="15">
        <v>11.5</v>
      </c>
      <c r="I173" s="15"/>
      <c r="J173" s="15"/>
      <c r="K173" s="15"/>
      <c r="L173" s="15"/>
      <c r="M173" s="15">
        <v>0.75</v>
      </c>
      <c r="N173" s="22">
        <f>0.5*3</f>
        <v>1.5</v>
      </c>
      <c r="O173" s="22">
        <f>0.5*3</f>
        <v>1.5</v>
      </c>
      <c r="P173" s="22"/>
      <c r="Q173" s="15">
        <v>6.7000000000000004E-2</v>
      </c>
      <c r="R173" s="15"/>
      <c r="S173" s="15"/>
      <c r="T173" s="25">
        <f>0.5*0.1</f>
        <v>0.05</v>
      </c>
      <c r="U173" s="15">
        <v>0.13</v>
      </c>
      <c r="V173" s="15">
        <v>0.17</v>
      </c>
      <c r="W173" s="15">
        <v>0.24</v>
      </c>
      <c r="X173" s="15">
        <v>2.9000000000000001E-2</v>
      </c>
      <c r="Y173" s="15">
        <v>4.2000000000000003E-2</v>
      </c>
      <c r="Z173" s="15"/>
      <c r="AA173" s="15"/>
      <c r="AB173" s="22">
        <f>0.5*2</f>
        <v>1</v>
      </c>
      <c r="AC173" s="22">
        <f>0.5*2</f>
        <v>1</v>
      </c>
      <c r="AD173" s="15"/>
      <c r="AE173" s="15"/>
      <c r="AF173" s="15"/>
      <c r="AG173" s="15"/>
      <c r="AH173" s="22">
        <f>0.5*0.002</f>
        <v>1E-3</v>
      </c>
      <c r="AI173" s="15"/>
      <c r="AJ173" s="15"/>
      <c r="AK173" s="15"/>
      <c r="AL173" s="15"/>
      <c r="AM173" s="15"/>
      <c r="AN173" s="15"/>
      <c r="AO173" s="15"/>
      <c r="AP173" s="15"/>
      <c r="AQ173" s="15"/>
      <c r="AR173" s="15"/>
      <c r="AS173" s="15">
        <v>0.82</v>
      </c>
      <c r="AT173" s="22">
        <f>0.5*1</f>
        <v>0.5</v>
      </c>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v>0.54</v>
      </c>
      <c r="BV173" s="15" t="s">
        <v>116</v>
      </c>
      <c r="BW173" s="21">
        <v>57.5</v>
      </c>
      <c r="BX173" s="15">
        <v>0</v>
      </c>
      <c r="BY173" s="15">
        <v>0</v>
      </c>
      <c r="BZ173" s="15" t="s">
        <v>82</v>
      </c>
    </row>
    <row r="174" spans="1:78" ht="15" customHeight="1" x14ac:dyDescent="0.2">
      <c r="A174" s="13">
        <v>42992</v>
      </c>
      <c r="B174" s="14">
        <v>0.375</v>
      </c>
      <c r="C174" s="14" t="s">
        <v>78</v>
      </c>
      <c r="D174" s="11">
        <v>1843807</v>
      </c>
      <c r="E174" s="11" t="s">
        <v>83</v>
      </c>
      <c r="F174" s="11"/>
      <c r="G174" s="15">
        <v>3.5</v>
      </c>
      <c r="H174" s="15">
        <v>10.5</v>
      </c>
      <c r="I174" s="15"/>
      <c r="J174" s="15"/>
      <c r="K174" s="15"/>
      <c r="L174" s="15"/>
      <c r="M174" s="15">
        <v>4.4000000000000004</v>
      </c>
      <c r="N174" s="15">
        <v>5</v>
      </c>
      <c r="O174" s="15">
        <v>10</v>
      </c>
      <c r="P174" s="15"/>
      <c r="Q174" s="15">
        <v>7.2999999999999995E-2</v>
      </c>
      <c r="R174" s="15"/>
      <c r="S174" s="15"/>
      <c r="T174" s="25">
        <f>0.5*0.1</f>
        <v>0.05</v>
      </c>
      <c r="U174" s="15">
        <v>0.14000000000000001</v>
      </c>
      <c r="V174" s="15">
        <v>0.28999999999999998</v>
      </c>
      <c r="W174" s="15">
        <v>0.36</v>
      </c>
      <c r="X174" s="15">
        <v>8.0000000000000002E-3</v>
      </c>
      <c r="Y174" s="15">
        <v>7.8E-2</v>
      </c>
      <c r="Z174" s="15"/>
      <c r="AA174" s="15"/>
      <c r="AB174" s="22">
        <f>0.5*2</f>
        <v>1</v>
      </c>
      <c r="AC174" s="22">
        <f>0.5*2</f>
        <v>1</v>
      </c>
      <c r="AD174" s="15"/>
      <c r="AE174" s="15"/>
      <c r="AF174" s="15"/>
      <c r="AG174" s="15"/>
      <c r="AH174" s="22">
        <f>0.5*0.002</f>
        <v>1E-3</v>
      </c>
      <c r="AI174" s="15"/>
      <c r="AJ174" s="15"/>
      <c r="AK174" s="15"/>
      <c r="AL174" s="15"/>
      <c r="AM174" s="15"/>
      <c r="AN174" s="15"/>
      <c r="AO174" s="15"/>
      <c r="AP174" s="15"/>
      <c r="AQ174" s="15"/>
      <c r="AR174" s="15"/>
      <c r="AS174" s="15">
        <v>1.95</v>
      </c>
      <c r="AT174" s="15">
        <v>8</v>
      </c>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v>0.44</v>
      </c>
      <c r="BV174" s="15" t="s">
        <v>91</v>
      </c>
      <c r="BW174" s="21">
        <v>47.5</v>
      </c>
      <c r="BX174" s="15">
        <v>0</v>
      </c>
      <c r="BY174" s="15">
        <v>0</v>
      </c>
      <c r="BZ174" s="15" t="s">
        <v>82</v>
      </c>
    </row>
    <row r="175" spans="1:78" ht="15" customHeight="1" x14ac:dyDescent="0.2">
      <c r="A175" s="13">
        <v>43019</v>
      </c>
      <c r="B175" s="14">
        <v>0.35416666666666669</v>
      </c>
      <c r="C175" s="14" t="s">
        <v>78</v>
      </c>
      <c r="D175" s="11">
        <v>1859498</v>
      </c>
      <c r="E175" s="13" t="s">
        <v>79</v>
      </c>
      <c r="F175" s="15">
        <v>3757</v>
      </c>
      <c r="G175" s="15">
        <v>8.3000000000000007</v>
      </c>
      <c r="H175" s="15"/>
      <c r="I175" s="15"/>
      <c r="J175" s="15"/>
      <c r="K175" s="15"/>
      <c r="L175" s="15"/>
      <c r="M175" s="15">
        <v>29</v>
      </c>
      <c r="N175" s="15">
        <v>119</v>
      </c>
      <c r="O175" s="15">
        <v>140</v>
      </c>
      <c r="P175" s="15"/>
      <c r="Q175" s="15">
        <v>0.24</v>
      </c>
      <c r="R175" s="15"/>
      <c r="S175" s="15"/>
      <c r="T175" s="25">
        <f>0.5*0.1</f>
        <v>0.05</v>
      </c>
      <c r="U175" s="15">
        <v>0.28999999999999998</v>
      </c>
      <c r="V175" s="15">
        <v>17</v>
      </c>
      <c r="W175" s="15">
        <v>17</v>
      </c>
      <c r="X175" s="15">
        <v>0.08</v>
      </c>
      <c r="Y175" s="15">
        <v>2.6</v>
      </c>
      <c r="Z175" s="15"/>
      <c r="AA175" s="15"/>
      <c r="AB175" s="15">
        <v>13</v>
      </c>
      <c r="AC175" s="15">
        <v>63</v>
      </c>
      <c r="AD175" s="15"/>
      <c r="AE175" s="15"/>
      <c r="AF175" s="15"/>
      <c r="AG175" s="15"/>
      <c r="AH175" s="15">
        <v>3.6999999999999998E-2</v>
      </c>
      <c r="AI175" s="27">
        <v>1.4110361859416818E-3</v>
      </c>
      <c r="AJ175" s="15"/>
      <c r="AK175" s="15"/>
      <c r="AL175" s="15"/>
      <c r="AM175" s="15"/>
      <c r="AN175" s="15"/>
      <c r="AO175" s="15"/>
      <c r="AP175" s="27"/>
      <c r="AQ175" s="15"/>
      <c r="AR175" s="15"/>
      <c r="AS175" s="27"/>
      <c r="AT175" s="28">
        <v>110000</v>
      </c>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21"/>
      <c r="BX175" s="15"/>
      <c r="BY175" s="15"/>
      <c r="BZ175" s="15"/>
    </row>
    <row r="176" spans="1:78" ht="15" customHeight="1" x14ac:dyDescent="0.2">
      <c r="A176" s="13">
        <v>43020</v>
      </c>
      <c r="B176" s="14">
        <v>0.4861111111111111</v>
      </c>
      <c r="C176" s="14" t="s">
        <v>78</v>
      </c>
      <c r="D176" s="11">
        <v>1859498</v>
      </c>
      <c r="E176" s="11" t="s">
        <v>80</v>
      </c>
      <c r="F176" s="11"/>
      <c r="G176" s="15">
        <v>3.4</v>
      </c>
      <c r="H176" s="15">
        <v>9.6999999999999993</v>
      </c>
      <c r="I176" s="15"/>
      <c r="J176" s="15"/>
      <c r="K176" s="15"/>
      <c r="L176" s="15"/>
      <c r="M176" s="15">
        <v>6.2</v>
      </c>
      <c r="N176" s="22">
        <f>0.5*3</f>
        <v>1.5</v>
      </c>
      <c r="O176" s="15">
        <v>19</v>
      </c>
      <c r="P176" s="15"/>
      <c r="Q176" s="15">
        <v>5.0999999999999997E-2</v>
      </c>
      <c r="R176" s="15"/>
      <c r="S176" s="15"/>
      <c r="T176" s="25">
        <f>0.5*0.1</f>
        <v>0.05</v>
      </c>
      <c r="U176" s="15">
        <v>0.14000000000000001</v>
      </c>
      <c r="V176" s="15">
        <v>0.15</v>
      </c>
      <c r="W176" s="15">
        <v>0.24</v>
      </c>
      <c r="X176" s="15">
        <v>1.2999999999999999E-2</v>
      </c>
      <c r="Y176" s="15">
        <v>2.3E-2</v>
      </c>
      <c r="Z176" s="15"/>
      <c r="AA176" s="15"/>
      <c r="AB176" s="22">
        <f t="shared" ref="AB176:AC179" si="4">0.5*2</f>
        <v>1</v>
      </c>
      <c r="AC176" s="22">
        <f t="shared" si="4"/>
        <v>1</v>
      </c>
      <c r="AD176" s="15"/>
      <c r="AE176" s="15"/>
      <c r="AF176" s="15"/>
      <c r="AG176" s="15"/>
      <c r="AH176" s="15">
        <v>6.0000000000000001E-3</v>
      </c>
      <c r="AI176" s="15"/>
      <c r="AJ176" s="15"/>
      <c r="AK176" s="15"/>
      <c r="AL176" s="15"/>
      <c r="AM176" s="15"/>
      <c r="AN176" s="15"/>
      <c r="AO176" s="15"/>
      <c r="AP176" s="15"/>
      <c r="AQ176" s="15"/>
      <c r="AR176" s="15"/>
      <c r="AS176" s="15">
        <v>1.26</v>
      </c>
      <c r="AT176" s="22">
        <f>0.5*1</f>
        <v>0.5</v>
      </c>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v>0.37</v>
      </c>
      <c r="BV176" s="15" t="s">
        <v>112</v>
      </c>
      <c r="BW176" s="21">
        <v>50</v>
      </c>
      <c r="BX176" s="15">
        <v>0</v>
      </c>
      <c r="BY176" s="15">
        <v>0</v>
      </c>
      <c r="BZ176" s="15" t="s">
        <v>108</v>
      </c>
    </row>
    <row r="177" spans="1:78" ht="15" customHeight="1" x14ac:dyDescent="0.2">
      <c r="A177" s="13">
        <v>43020</v>
      </c>
      <c r="B177" s="14">
        <v>0.50347222222222221</v>
      </c>
      <c r="C177" s="14" t="s">
        <v>78</v>
      </c>
      <c r="D177" s="11">
        <v>1859498</v>
      </c>
      <c r="E177" s="11" t="s">
        <v>83</v>
      </c>
      <c r="F177" s="11"/>
      <c r="G177" s="15">
        <v>3.4</v>
      </c>
      <c r="H177" s="15">
        <v>10.1</v>
      </c>
      <c r="I177" s="15"/>
      <c r="J177" s="15"/>
      <c r="K177" s="15"/>
      <c r="L177" s="15"/>
      <c r="M177" s="15">
        <v>7.1</v>
      </c>
      <c r="N177" s="22">
        <f>0.5*3</f>
        <v>1.5</v>
      </c>
      <c r="O177" s="15">
        <v>19</v>
      </c>
      <c r="P177" s="15"/>
      <c r="Q177" s="15">
        <v>4.2999999999999997E-2</v>
      </c>
      <c r="R177" s="15"/>
      <c r="S177" s="15"/>
      <c r="T177" s="15">
        <v>0.1</v>
      </c>
      <c r="U177" s="15">
        <v>0.14000000000000001</v>
      </c>
      <c r="V177" s="15">
        <v>0.14000000000000001</v>
      </c>
      <c r="W177" s="15">
        <v>0.24</v>
      </c>
      <c r="X177" s="15">
        <v>8.0000000000000002E-3</v>
      </c>
      <c r="Y177" s="15">
        <v>2.5999999999999999E-2</v>
      </c>
      <c r="Z177" s="15"/>
      <c r="AA177" s="15"/>
      <c r="AB177" s="22">
        <f t="shared" si="4"/>
        <v>1</v>
      </c>
      <c r="AC177" s="22">
        <f t="shared" si="4"/>
        <v>1</v>
      </c>
      <c r="AD177" s="15"/>
      <c r="AE177" s="15"/>
      <c r="AF177" s="15"/>
      <c r="AG177" s="15"/>
      <c r="AH177" s="22">
        <f>0.5*0.002</f>
        <v>1E-3</v>
      </c>
      <c r="AI177" s="15"/>
      <c r="AJ177" s="15"/>
      <c r="AK177" s="15"/>
      <c r="AL177" s="15"/>
      <c r="AM177" s="15"/>
      <c r="AN177" s="15"/>
      <c r="AO177" s="15"/>
      <c r="AP177" s="15"/>
      <c r="AQ177" s="15"/>
      <c r="AR177" s="15"/>
      <c r="AS177" s="15">
        <v>1.23</v>
      </c>
      <c r="AT177" s="15">
        <v>4</v>
      </c>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v>0.35</v>
      </c>
      <c r="BV177" s="15" t="s">
        <v>106</v>
      </c>
      <c r="BW177" s="21">
        <v>42.5</v>
      </c>
      <c r="BX177" s="15">
        <v>0</v>
      </c>
      <c r="BY177" s="15">
        <v>0</v>
      </c>
      <c r="BZ177" s="15" t="s">
        <v>108</v>
      </c>
    </row>
    <row r="178" spans="1:78" ht="15" customHeight="1" x14ac:dyDescent="0.2">
      <c r="A178" s="13">
        <v>43053</v>
      </c>
      <c r="B178" s="14">
        <v>0.43541666666666662</v>
      </c>
      <c r="C178" s="14" t="s">
        <v>78</v>
      </c>
      <c r="D178" s="11">
        <v>1877393</v>
      </c>
      <c r="E178" s="11" t="s">
        <v>80</v>
      </c>
      <c r="F178" s="11"/>
      <c r="G178" s="15">
        <v>2.6</v>
      </c>
      <c r="H178" s="15">
        <v>11.9</v>
      </c>
      <c r="I178" s="15"/>
      <c r="J178" s="15"/>
      <c r="K178" s="15"/>
      <c r="L178" s="15"/>
      <c r="M178" s="15">
        <v>1.89</v>
      </c>
      <c r="N178" s="22">
        <f>0.5*3</f>
        <v>1.5</v>
      </c>
      <c r="O178" s="15">
        <v>4</v>
      </c>
      <c r="P178" s="15"/>
      <c r="Q178" s="15">
        <v>0.14199999999999999</v>
      </c>
      <c r="R178" s="15"/>
      <c r="S178" s="15"/>
      <c r="T178" s="25">
        <f>0.5*0.1</f>
        <v>0.05</v>
      </c>
      <c r="U178" s="15">
        <v>0.17</v>
      </c>
      <c r="V178" s="15">
        <v>0.31</v>
      </c>
      <c r="W178" s="15">
        <v>0.34</v>
      </c>
      <c r="X178" s="15">
        <v>0.11600000000000001</v>
      </c>
      <c r="Y178" s="15">
        <v>0.11799999999999999</v>
      </c>
      <c r="Z178" s="15"/>
      <c r="AA178" s="15"/>
      <c r="AB178" s="22">
        <f t="shared" si="4"/>
        <v>1</v>
      </c>
      <c r="AC178" s="22">
        <f t="shared" si="4"/>
        <v>1</v>
      </c>
      <c r="AD178" s="15"/>
      <c r="AE178" s="15"/>
      <c r="AF178" s="15"/>
      <c r="AG178" s="15"/>
      <c r="AH178" s="15">
        <v>7.0000000000000001E-3</v>
      </c>
      <c r="AI178" s="15"/>
      <c r="AJ178" s="15"/>
      <c r="AK178" s="15"/>
      <c r="AL178" s="15"/>
      <c r="AM178" s="15"/>
      <c r="AN178" s="15"/>
      <c r="AO178" s="15"/>
      <c r="AP178" s="15"/>
      <c r="AQ178" s="15"/>
      <c r="AR178" s="15"/>
      <c r="AS178" s="15">
        <v>2.6</v>
      </c>
      <c r="AT178" s="22">
        <f>0.5*1</f>
        <v>0.5</v>
      </c>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v>0.64</v>
      </c>
      <c r="BV178" s="15" t="s">
        <v>89</v>
      </c>
      <c r="BW178" s="21">
        <v>55</v>
      </c>
      <c r="BX178" s="15">
        <v>0</v>
      </c>
      <c r="BY178" s="15">
        <v>0</v>
      </c>
      <c r="BZ178" s="15" t="s">
        <v>120</v>
      </c>
    </row>
    <row r="179" spans="1:78" ht="15" customHeight="1" x14ac:dyDescent="0.2">
      <c r="A179" s="13">
        <v>43053</v>
      </c>
      <c r="B179" s="14">
        <v>0.46111111111111108</v>
      </c>
      <c r="C179" s="14" t="s">
        <v>78</v>
      </c>
      <c r="D179" s="11">
        <v>1877393</v>
      </c>
      <c r="E179" s="11" t="s">
        <v>83</v>
      </c>
      <c r="F179" s="11"/>
      <c r="G179" s="15">
        <v>2.7</v>
      </c>
      <c r="H179" s="15">
        <v>11.6</v>
      </c>
      <c r="I179" s="15"/>
      <c r="J179" s="15"/>
      <c r="K179" s="15"/>
      <c r="L179" s="15"/>
      <c r="M179" s="15">
        <v>3.8</v>
      </c>
      <c r="N179" s="22">
        <f>0.5*3</f>
        <v>1.5</v>
      </c>
      <c r="O179" s="15">
        <v>9</v>
      </c>
      <c r="P179" s="15"/>
      <c r="Q179" s="15">
        <v>0.14299999999999999</v>
      </c>
      <c r="R179" s="15"/>
      <c r="S179" s="15"/>
      <c r="T179" s="25">
        <f>0.5*0.1</f>
        <v>0.05</v>
      </c>
      <c r="U179" s="15">
        <v>0.2</v>
      </c>
      <c r="V179" s="15">
        <v>0.35</v>
      </c>
      <c r="W179" s="15">
        <v>0.41</v>
      </c>
      <c r="X179" s="15">
        <v>0.114</v>
      </c>
      <c r="Y179" s="15">
        <v>0.14399999999999999</v>
      </c>
      <c r="Z179" s="15"/>
      <c r="AA179" s="15"/>
      <c r="AB179" s="22">
        <f t="shared" si="4"/>
        <v>1</v>
      </c>
      <c r="AC179" s="22">
        <f t="shared" si="4"/>
        <v>1</v>
      </c>
      <c r="AD179" s="15"/>
      <c r="AE179" s="15"/>
      <c r="AF179" s="15"/>
      <c r="AG179" s="15"/>
      <c r="AH179" s="15">
        <v>0.01</v>
      </c>
      <c r="AI179" s="15"/>
      <c r="AJ179" s="15"/>
      <c r="AK179" s="15"/>
      <c r="AL179" s="15"/>
      <c r="AM179" s="15"/>
      <c r="AN179" s="15"/>
      <c r="AO179" s="15"/>
      <c r="AP179" s="15"/>
      <c r="AQ179" s="15"/>
      <c r="AR179" s="15"/>
      <c r="AS179" s="15">
        <v>5.9</v>
      </c>
      <c r="AT179" s="22">
        <f>0.5*1</f>
        <v>0.5</v>
      </c>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v>0.52</v>
      </c>
      <c r="BV179" s="15" t="s">
        <v>106</v>
      </c>
      <c r="BW179" s="21">
        <v>42.5</v>
      </c>
      <c r="BX179" s="15">
        <v>0</v>
      </c>
      <c r="BY179" s="15">
        <v>0</v>
      </c>
      <c r="BZ179" s="15" t="s">
        <v>120</v>
      </c>
    </row>
    <row r="180" spans="1:78" ht="15" customHeight="1" x14ac:dyDescent="0.2">
      <c r="A180" s="13">
        <v>43053</v>
      </c>
      <c r="B180" s="14">
        <v>0.35416666666666669</v>
      </c>
      <c r="C180" s="14" t="s">
        <v>78</v>
      </c>
      <c r="D180" s="11">
        <v>1877393</v>
      </c>
      <c r="E180" s="13" t="s">
        <v>79</v>
      </c>
      <c r="F180" s="15">
        <v>2842</v>
      </c>
      <c r="G180" s="15">
        <v>8.4</v>
      </c>
      <c r="H180" s="15">
        <v>10</v>
      </c>
      <c r="I180" s="15"/>
      <c r="J180" s="15"/>
      <c r="K180" s="15"/>
      <c r="L180" s="15"/>
      <c r="M180" s="15">
        <v>19.3</v>
      </c>
      <c r="N180" s="15">
        <v>46</v>
      </c>
      <c r="O180" s="15">
        <v>54</v>
      </c>
      <c r="P180" s="15"/>
      <c r="Q180" s="15">
        <v>1.1499999999999999</v>
      </c>
      <c r="R180" s="15"/>
      <c r="S180" s="15"/>
      <c r="T180" s="25">
        <f>0.5*0.1</f>
        <v>0.05</v>
      </c>
      <c r="U180" s="15">
        <v>1.17</v>
      </c>
      <c r="V180" s="15">
        <v>13</v>
      </c>
      <c r="W180" s="15">
        <v>13</v>
      </c>
      <c r="X180" s="15">
        <v>1.17</v>
      </c>
      <c r="Y180" s="15">
        <v>2.1</v>
      </c>
      <c r="Z180" s="15"/>
      <c r="AA180" s="15"/>
      <c r="AB180" s="15">
        <v>10</v>
      </c>
      <c r="AC180" s="15">
        <v>30</v>
      </c>
      <c r="AD180" s="15"/>
      <c r="AE180" s="15"/>
      <c r="AF180" s="15"/>
      <c r="AG180" s="15"/>
      <c r="AH180" s="15">
        <v>0.04</v>
      </c>
      <c r="AI180" s="27">
        <v>1.6300972194556616E-3</v>
      </c>
      <c r="AJ180" s="15"/>
      <c r="AK180" s="15"/>
      <c r="AL180" s="15"/>
      <c r="AM180" s="15"/>
      <c r="AN180" s="15"/>
      <c r="AO180" s="15"/>
      <c r="AP180" s="27"/>
      <c r="AQ180" s="15"/>
      <c r="AR180" s="15"/>
      <c r="AS180" s="27"/>
      <c r="AT180" s="28">
        <v>17000</v>
      </c>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21"/>
      <c r="BX180" s="15"/>
      <c r="BY180" s="15"/>
      <c r="BZ180" s="15"/>
    </row>
    <row r="181" spans="1:78" ht="15" customHeight="1" x14ac:dyDescent="0.2">
      <c r="A181" s="13">
        <v>43080</v>
      </c>
      <c r="B181" s="14">
        <v>0.35416666666666669</v>
      </c>
      <c r="C181" s="14" t="s">
        <v>78</v>
      </c>
      <c r="D181" s="11">
        <v>1894850</v>
      </c>
      <c r="E181" s="13" t="s">
        <v>79</v>
      </c>
      <c r="F181" s="15">
        <v>3064</v>
      </c>
      <c r="G181" s="15">
        <v>8.4</v>
      </c>
      <c r="H181" s="15">
        <v>10</v>
      </c>
      <c r="I181" s="15"/>
      <c r="J181" s="15"/>
      <c r="K181" s="15"/>
      <c r="L181" s="15"/>
      <c r="M181" s="15">
        <v>23</v>
      </c>
      <c r="N181" s="15">
        <v>70</v>
      </c>
      <c r="O181" s="15">
        <v>89</v>
      </c>
      <c r="P181" s="15"/>
      <c r="Q181" s="15">
        <v>1.42</v>
      </c>
      <c r="R181" s="15"/>
      <c r="S181" s="15"/>
      <c r="T181" s="25">
        <f>0.5*0.1</f>
        <v>0.05</v>
      </c>
      <c r="U181" s="15">
        <v>1.51</v>
      </c>
      <c r="V181" s="15">
        <v>17</v>
      </c>
      <c r="W181" s="15">
        <v>17</v>
      </c>
      <c r="X181" s="15">
        <v>3.1</v>
      </c>
      <c r="Y181" s="15">
        <v>4</v>
      </c>
      <c r="Z181" s="15"/>
      <c r="AA181" s="15"/>
      <c r="AB181" s="15">
        <v>14</v>
      </c>
      <c r="AC181" s="15">
        <v>35</v>
      </c>
      <c r="AD181" s="15"/>
      <c r="AE181" s="15"/>
      <c r="AF181" s="15"/>
      <c r="AG181" s="15"/>
      <c r="AH181" s="15">
        <v>4.4999999999999998E-2</v>
      </c>
      <c r="AI181" s="27">
        <v>1.4049472397678641E-3</v>
      </c>
      <c r="AJ181" s="15"/>
      <c r="AK181" s="15"/>
      <c r="AL181" s="15"/>
      <c r="AM181" s="15"/>
      <c r="AN181" s="15"/>
      <c r="AO181" s="15"/>
      <c r="AP181" s="27"/>
      <c r="AQ181" s="15"/>
      <c r="AR181" s="15"/>
      <c r="AS181" s="27"/>
      <c r="AT181" s="28">
        <v>50000</v>
      </c>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21"/>
      <c r="BX181" s="15"/>
      <c r="BY181" s="15"/>
      <c r="BZ181" s="15"/>
    </row>
    <row r="182" spans="1:78" ht="15" customHeight="1" x14ac:dyDescent="0.2">
      <c r="A182" s="13">
        <v>43081</v>
      </c>
      <c r="B182" s="14">
        <v>0.47222222222222227</v>
      </c>
      <c r="C182" s="14" t="s">
        <v>78</v>
      </c>
      <c r="D182" s="11">
        <v>1894850</v>
      </c>
      <c r="E182" s="11" t="s">
        <v>80</v>
      </c>
      <c r="F182" s="11"/>
      <c r="G182" s="15">
        <v>2.8</v>
      </c>
      <c r="H182" s="15">
        <v>14.5</v>
      </c>
      <c r="I182" s="15"/>
      <c r="J182" s="15"/>
      <c r="K182" s="15"/>
      <c r="L182" s="15"/>
      <c r="M182" s="15">
        <v>35</v>
      </c>
      <c r="N182" s="22">
        <f>0.5*5</f>
        <v>2.5</v>
      </c>
      <c r="O182" s="15">
        <v>60</v>
      </c>
      <c r="P182" s="15"/>
      <c r="Q182" s="15">
        <v>0.25</v>
      </c>
      <c r="R182" s="15"/>
      <c r="S182" s="15"/>
      <c r="T182" s="15">
        <v>0.15</v>
      </c>
      <c r="U182" s="22">
        <f>0.5*0.6</f>
        <v>0.3</v>
      </c>
      <c r="V182" s="15">
        <v>0.36</v>
      </c>
      <c r="W182" s="15">
        <v>0.51</v>
      </c>
      <c r="X182" s="15">
        <v>2.4E-2</v>
      </c>
      <c r="Y182" s="15">
        <v>5.8000000000000003E-2</v>
      </c>
      <c r="Z182" s="15"/>
      <c r="AA182" s="15"/>
      <c r="AB182" s="22">
        <f>0.5*2</f>
        <v>1</v>
      </c>
      <c r="AC182" s="15">
        <v>3</v>
      </c>
      <c r="AD182" s="15"/>
      <c r="AE182" s="15"/>
      <c r="AF182" s="15"/>
      <c r="AG182" s="15"/>
      <c r="AH182" s="15">
        <v>6.0000000000000001E-3</v>
      </c>
      <c r="AI182" s="15"/>
      <c r="AJ182" s="15"/>
      <c r="AK182" s="15"/>
      <c r="AL182" s="15"/>
      <c r="AM182" s="15"/>
      <c r="AN182" s="15"/>
      <c r="AO182" s="15"/>
      <c r="AP182" s="15"/>
      <c r="AQ182" s="15"/>
      <c r="AR182" s="15"/>
      <c r="AS182" s="15">
        <v>0.3</v>
      </c>
      <c r="AT182" s="22">
        <f>0.5*1</f>
        <v>0.5</v>
      </c>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v>0.1</v>
      </c>
      <c r="BV182" s="15" t="s">
        <v>85</v>
      </c>
      <c r="BW182" s="21">
        <v>25</v>
      </c>
      <c r="BX182" s="15">
        <v>0</v>
      </c>
      <c r="BY182" s="15">
        <v>0</v>
      </c>
      <c r="BZ182" s="15" t="s">
        <v>96</v>
      </c>
    </row>
    <row r="183" spans="1:78" ht="15" customHeight="1" x14ac:dyDescent="0.2">
      <c r="A183" s="13">
        <v>43081</v>
      </c>
      <c r="B183" s="14">
        <v>0.4375</v>
      </c>
      <c r="C183" s="14" t="s">
        <v>78</v>
      </c>
      <c r="D183" s="11">
        <v>1894850</v>
      </c>
      <c r="E183" s="11" t="s">
        <v>83</v>
      </c>
      <c r="F183" s="11"/>
      <c r="G183" s="15">
        <v>2.6</v>
      </c>
      <c r="H183" s="15">
        <v>13.3</v>
      </c>
      <c r="I183" s="15"/>
      <c r="J183" s="15"/>
      <c r="K183" s="15"/>
      <c r="L183" s="15"/>
      <c r="M183" s="15">
        <v>87</v>
      </c>
      <c r="N183" s="15">
        <v>10</v>
      </c>
      <c r="O183" s="15">
        <v>82</v>
      </c>
      <c r="P183" s="15"/>
      <c r="Q183" s="15">
        <v>0.25</v>
      </c>
      <c r="R183" s="15"/>
      <c r="S183" s="15"/>
      <c r="T183" s="25">
        <f>0.5*0.1</f>
        <v>0.05</v>
      </c>
      <c r="U183" s="22">
        <f>0.5*0.6</f>
        <v>0.3</v>
      </c>
      <c r="V183" s="15">
        <v>0.87</v>
      </c>
      <c r="W183" s="15">
        <v>0.95</v>
      </c>
      <c r="X183" s="15">
        <v>6.5000000000000002E-2</v>
      </c>
      <c r="Y183" s="15">
        <v>9.1999999999999998E-2</v>
      </c>
      <c r="Z183" s="15"/>
      <c r="AA183" s="15"/>
      <c r="AB183" s="22">
        <f>0.5*2</f>
        <v>1</v>
      </c>
      <c r="AC183" s="15">
        <v>4</v>
      </c>
      <c r="AD183" s="15"/>
      <c r="AE183" s="15"/>
      <c r="AF183" s="15"/>
      <c r="AG183" s="15"/>
      <c r="AH183" s="15">
        <v>1.6E-2</v>
      </c>
      <c r="AI183" s="15"/>
      <c r="AJ183" s="15"/>
      <c r="AK183" s="15"/>
      <c r="AL183" s="15"/>
      <c r="AM183" s="15"/>
      <c r="AN183" s="15"/>
      <c r="AO183" s="15"/>
      <c r="AP183" s="15"/>
      <c r="AQ183" s="15"/>
      <c r="AR183" s="15"/>
      <c r="AS183" s="15">
        <v>0.9</v>
      </c>
      <c r="AT183" s="22">
        <f>0.5*1</f>
        <v>0.5</v>
      </c>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v>0.08</v>
      </c>
      <c r="BV183" s="15" t="s">
        <v>85</v>
      </c>
      <c r="BW183" s="21">
        <v>25</v>
      </c>
      <c r="BX183" s="15">
        <v>0</v>
      </c>
      <c r="BY183" s="15">
        <v>0</v>
      </c>
      <c r="BZ183" s="15" t="s">
        <v>96</v>
      </c>
    </row>
    <row r="184" spans="1:78" ht="15" customHeight="1" x14ac:dyDescent="0.2">
      <c r="A184" s="13">
        <v>43115</v>
      </c>
      <c r="B184" s="14">
        <v>0.35416666666666669</v>
      </c>
      <c r="C184" s="14" t="s">
        <v>78</v>
      </c>
      <c r="D184" s="11">
        <v>1908902</v>
      </c>
      <c r="E184" s="13" t="s">
        <v>79</v>
      </c>
      <c r="F184" s="15">
        <v>3882</v>
      </c>
      <c r="G184" s="29">
        <v>8.4</v>
      </c>
      <c r="H184" s="29">
        <v>10</v>
      </c>
      <c r="I184" s="29"/>
      <c r="J184" s="29"/>
      <c r="K184" s="29"/>
      <c r="L184" s="29"/>
      <c r="M184" s="15">
        <v>34</v>
      </c>
      <c r="N184" s="15">
        <v>97</v>
      </c>
      <c r="O184" s="15">
        <v>112</v>
      </c>
      <c r="P184" s="15"/>
      <c r="Q184" s="15">
        <v>1.1100000000000001</v>
      </c>
      <c r="R184" s="15"/>
      <c r="S184" s="15"/>
      <c r="T184" s="25">
        <f>0.5*0.1</f>
        <v>0.05</v>
      </c>
      <c r="U184" s="15">
        <v>1.1299999999999999</v>
      </c>
      <c r="V184" s="15">
        <v>20</v>
      </c>
      <c r="W184" s="15">
        <v>20</v>
      </c>
      <c r="X184" s="15">
        <v>3</v>
      </c>
      <c r="Y184" s="15">
        <v>4.0999999999999996</v>
      </c>
      <c r="Z184" s="15"/>
      <c r="AA184" s="15"/>
      <c r="AB184" s="15">
        <v>2</v>
      </c>
      <c r="AC184" s="15">
        <v>26</v>
      </c>
      <c r="AD184" s="15"/>
      <c r="AE184" s="15"/>
      <c r="AF184" s="15"/>
      <c r="AG184" s="15"/>
      <c r="AH184" s="15">
        <v>3.3000000000000002E-2</v>
      </c>
      <c r="AI184" s="27">
        <v>1.0535271293559106E-3</v>
      </c>
      <c r="AJ184" s="15"/>
      <c r="AK184" s="15"/>
      <c r="AL184" s="15"/>
      <c r="AM184" s="15"/>
      <c r="AN184" s="15"/>
      <c r="AO184" s="15"/>
      <c r="AP184" s="27"/>
      <c r="AQ184" s="15"/>
      <c r="AR184" s="15"/>
      <c r="AS184" s="27"/>
      <c r="AT184" s="28">
        <v>500000</v>
      </c>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21"/>
      <c r="BX184" s="15"/>
      <c r="BY184" s="15"/>
      <c r="BZ184" s="15"/>
    </row>
    <row r="185" spans="1:78" ht="15" customHeight="1" x14ac:dyDescent="0.2">
      <c r="A185" s="13">
        <v>43116</v>
      </c>
      <c r="B185" s="14">
        <v>0.46875</v>
      </c>
      <c r="C185" s="14" t="s">
        <v>78</v>
      </c>
      <c r="D185" s="11">
        <v>1908902</v>
      </c>
      <c r="E185" s="11" t="s">
        <v>80</v>
      </c>
      <c r="F185" s="11"/>
      <c r="G185" s="15">
        <v>2.4</v>
      </c>
      <c r="H185" s="15">
        <v>15.9</v>
      </c>
      <c r="I185" s="15"/>
      <c r="J185" s="15"/>
      <c r="K185" s="15"/>
      <c r="L185" s="15"/>
      <c r="M185" s="15">
        <v>15.1</v>
      </c>
      <c r="N185" s="22">
        <f>0.5*3</f>
        <v>1.5</v>
      </c>
      <c r="O185" s="15">
        <v>32</v>
      </c>
      <c r="P185" s="15"/>
      <c r="Q185" s="15">
        <v>0.19</v>
      </c>
      <c r="R185" s="15"/>
      <c r="S185" s="15"/>
      <c r="T185" s="25">
        <f>0.5*0.1</f>
        <v>0.05</v>
      </c>
      <c r="U185" s="15">
        <v>0.28000000000000003</v>
      </c>
      <c r="V185" s="15">
        <v>0.24</v>
      </c>
      <c r="W185" s="15">
        <v>0.33</v>
      </c>
      <c r="X185" s="15">
        <v>0.13800000000000001</v>
      </c>
      <c r="Y185" s="15">
        <v>0.13800000000000001</v>
      </c>
      <c r="Z185" s="15"/>
      <c r="AA185" s="15"/>
      <c r="AB185" s="22">
        <f>0.5*2</f>
        <v>1</v>
      </c>
      <c r="AC185" s="22">
        <f>0.5*2</f>
        <v>1</v>
      </c>
      <c r="AD185" s="15"/>
      <c r="AE185" s="15"/>
      <c r="AF185" s="15"/>
      <c r="AG185" s="15"/>
      <c r="AH185" s="15">
        <v>4.0000000000000001E-3</v>
      </c>
      <c r="AI185" s="15"/>
      <c r="AJ185" s="15"/>
      <c r="AK185" s="15"/>
      <c r="AL185" s="15"/>
      <c r="AM185" s="15"/>
      <c r="AN185" s="15"/>
      <c r="AO185" s="15"/>
      <c r="AP185" s="15"/>
      <c r="AQ185" s="15"/>
      <c r="AR185" s="15"/>
      <c r="AS185" s="15">
        <v>3.5</v>
      </c>
      <c r="AT185" s="22">
        <f>0.5*1</f>
        <v>0.5</v>
      </c>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v>0.17</v>
      </c>
      <c r="BV185" s="15" t="s">
        <v>103</v>
      </c>
      <c r="BW185" s="21">
        <v>35</v>
      </c>
      <c r="BX185" s="15">
        <v>0</v>
      </c>
      <c r="BY185" s="15">
        <v>0</v>
      </c>
      <c r="BZ185" s="15" t="s">
        <v>102</v>
      </c>
    </row>
    <row r="186" spans="1:78" ht="15" customHeight="1" x14ac:dyDescent="0.2">
      <c r="A186" s="13">
        <v>43116</v>
      </c>
      <c r="B186" s="14">
        <v>0.51388888888888895</v>
      </c>
      <c r="C186" s="14" t="s">
        <v>78</v>
      </c>
      <c r="D186" s="11">
        <v>1908902</v>
      </c>
      <c r="E186" s="11" t="s">
        <v>83</v>
      </c>
      <c r="F186" s="11"/>
      <c r="G186" s="15">
        <v>2.4</v>
      </c>
      <c r="H186" s="15">
        <v>18.2</v>
      </c>
      <c r="I186" s="15"/>
      <c r="J186" s="15"/>
      <c r="K186" s="15"/>
      <c r="L186" s="15"/>
      <c r="M186" s="15">
        <v>17.100000000000001</v>
      </c>
      <c r="N186" s="15">
        <v>4</v>
      </c>
      <c r="O186" s="15">
        <v>33</v>
      </c>
      <c r="P186" s="15"/>
      <c r="Q186" s="15">
        <v>0.2</v>
      </c>
      <c r="R186" s="15"/>
      <c r="S186" s="15"/>
      <c r="T186" s="25">
        <f>0.5*0.1</f>
        <v>0.05</v>
      </c>
      <c r="U186" s="15">
        <v>0.26</v>
      </c>
      <c r="V186" s="15">
        <v>0.49</v>
      </c>
      <c r="W186" s="15">
        <v>0.55000000000000004</v>
      </c>
      <c r="X186" s="15">
        <v>0.153</v>
      </c>
      <c r="Y186" s="15">
        <v>0.14799999999999999</v>
      </c>
      <c r="Z186" s="15"/>
      <c r="AA186" s="15"/>
      <c r="AB186" s="22">
        <f>0.5*2</f>
        <v>1</v>
      </c>
      <c r="AC186" s="22">
        <f>0.5*2</f>
        <v>1</v>
      </c>
      <c r="AD186" s="15"/>
      <c r="AE186" s="15"/>
      <c r="AF186" s="15"/>
      <c r="AG186" s="15"/>
      <c r="AH186" s="15">
        <v>6.0000000000000001E-3</v>
      </c>
      <c r="AI186" s="15"/>
      <c r="AJ186" s="15"/>
      <c r="AK186" s="15"/>
      <c r="AL186" s="15"/>
      <c r="AM186" s="15"/>
      <c r="AN186" s="15"/>
      <c r="AO186" s="15"/>
      <c r="AP186" s="15"/>
      <c r="AQ186" s="15"/>
      <c r="AR186" s="15"/>
      <c r="AS186" s="15">
        <v>4.4000000000000004</v>
      </c>
      <c r="AT186" s="22">
        <f>0.5*1</f>
        <v>0.5</v>
      </c>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v>0.2</v>
      </c>
      <c r="BV186" s="15" t="s">
        <v>103</v>
      </c>
      <c r="BW186" s="21">
        <v>35</v>
      </c>
      <c r="BX186" s="15">
        <v>0</v>
      </c>
      <c r="BY186" s="15">
        <v>0</v>
      </c>
      <c r="BZ186" s="15" t="s">
        <v>109</v>
      </c>
    </row>
    <row r="187" spans="1:78" ht="15" customHeight="1" x14ac:dyDescent="0.2">
      <c r="A187" s="13">
        <v>43138</v>
      </c>
      <c r="B187" s="14">
        <v>0.35416666666666669</v>
      </c>
      <c r="C187" s="14" t="s">
        <v>78</v>
      </c>
      <c r="D187" s="11">
        <v>1922142</v>
      </c>
      <c r="E187" s="13" t="s">
        <v>79</v>
      </c>
      <c r="F187" s="15">
        <v>2774</v>
      </c>
      <c r="G187" s="29">
        <v>8.1999999999999993</v>
      </c>
      <c r="H187" s="29">
        <v>10</v>
      </c>
      <c r="I187" s="29"/>
      <c r="J187" s="29"/>
      <c r="K187" s="29"/>
      <c r="L187" s="29"/>
      <c r="M187" s="15">
        <v>21</v>
      </c>
      <c r="N187" s="15">
        <v>52</v>
      </c>
      <c r="O187" s="15">
        <v>60</v>
      </c>
      <c r="P187" s="15"/>
      <c r="Q187" s="15">
        <v>2.2999999999999998</v>
      </c>
      <c r="R187" s="15"/>
      <c r="S187" s="15"/>
      <c r="T187" s="15">
        <v>0.69</v>
      </c>
      <c r="U187" s="15">
        <v>3</v>
      </c>
      <c r="V187" s="15">
        <v>15</v>
      </c>
      <c r="W187" s="15">
        <v>15</v>
      </c>
      <c r="X187" s="15">
        <v>2.7</v>
      </c>
      <c r="Y187" s="15">
        <v>3.5</v>
      </c>
      <c r="Z187" s="15"/>
      <c r="AA187" s="15"/>
      <c r="AB187" s="15">
        <v>8</v>
      </c>
      <c r="AC187" s="15">
        <v>15</v>
      </c>
      <c r="AD187" s="15"/>
      <c r="AE187" s="15"/>
      <c r="AF187" s="15"/>
      <c r="AG187" s="15"/>
      <c r="AH187" s="15">
        <v>2.5000000000000001E-2</v>
      </c>
      <c r="AI187" s="27">
        <v>1.2972439517884987E-3</v>
      </c>
      <c r="AJ187" s="15"/>
      <c r="AK187" s="15"/>
      <c r="AL187" s="15"/>
      <c r="AM187" s="15"/>
      <c r="AN187" s="15"/>
      <c r="AO187" s="15"/>
      <c r="AP187" s="27"/>
      <c r="AQ187" s="15"/>
      <c r="AR187" s="15"/>
      <c r="AS187" s="27"/>
      <c r="AT187" s="28">
        <v>8000</v>
      </c>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21"/>
      <c r="BX187" s="15"/>
      <c r="BY187" s="15"/>
      <c r="BZ187" s="15"/>
    </row>
    <row r="188" spans="1:78" ht="15" customHeight="1" x14ac:dyDescent="0.2">
      <c r="A188" s="13">
        <v>43139</v>
      </c>
      <c r="B188" s="14">
        <v>0.47361111111111115</v>
      </c>
      <c r="C188" s="14" t="s">
        <v>78</v>
      </c>
      <c r="D188" s="11">
        <v>1922142</v>
      </c>
      <c r="E188" s="11" t="s">
        <v>80</v>
      </c>
      <c r="F188" s="11"/>
      <c r="G188" s="15">
        <v>3.1</v>
      </c>
      <c r="H188" s="15">
        <v>13.4</v>
      </c>
      <c r="I188" s="15"/>
      <c r="J188" s="15"/>
      <c r="K188" s="15"/>
      <c r="L188" s="15"/>
      <c r="M188" s="15">
        <v>10.8</v>
      </c>
      <c r="N188" s="22">
        <f>0.5*3</f>
        <v>1.5</v>
      </c>
      <c r="O188" s="15">
        <v>21</v>
      </c>
      <c r="P188" s="15"/>
      <c r="Q188" s="15">
        <v>0.105</v>
      </c>
      <c r="R188" s="15"/>
      <c r="S188" s="15"/>
      <c r="T188" s="25">
        <f>0.5*0.1</f>
        <v>0.05</v>
      </c>
      <c r="U188" s="15">
        <v>0.17</v>
      </c>
      <c r="V188" s="15">
        <v>0.17</v>
      </c>
      <c r="W188" s="15">
        <v>0.23</v>
      </c>
      <c r="X188" s="15">
        <v>3.4000000000000002E-2</v>
      </c>
      <c r="Y188" s="15">
        <v>4.7E-2</v>
      </c>
      <c r="Z188" s="15"/>
      <c r="AA188" s="15"/>
      <c r="AB188" s="22">
        <f t="shared" ref="AB188:AC190" si="5">0.5*2</f>
        <v>1</v>
      </c>
      <c r="AC188" s="22">
        <f t="shared" si="5"/>
        <v>1</v>
      </c>
      <c r="AD188" s="15"/>
      <c r="AE188" s="15"/>
      <c r="AF188" s="15"/>
      <c r="AG188" s="15"/>
      <c r="AH188" s="15">
        <v>2E-3</v>
      </c>
      <c r="AI188" s="15"/>
      <c r="AJ188" s="15"/>
      <c r="AK188" s="15"/>
      <c r="AL188" s="15"/>
      <c r="AM188" s="15"/>
      <c r="AN188" s="15"/>
      <c r="AO188" s="15"/>
      <c r="AP188" s="15"/>
      <c r="AQ188" s="15"/>
      <c r="AR188" s="15"/>
      <c r="AS188" s="15">
        <v>2.2999999999999998</v>
      </c>
      <c r="AT188" s="22">
        <f>0.5*1</f>
        <v>0.5</v>
      </c>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v>0.34</v>
      </c>
      <c r="BV188" s="15" t="s">
        <v>107</v>
      </c>
      <c r="BW188" s="21">
        <v>37.5</v>
      </c>
      <c r="BX188" s="15">
        <v>0</v>
      </c>
      <c r="BY188" s="15">
        <v>0</v>
      </c>
      <c r="BZ188" s="15" t="s">
        <v>82</v>
      </c>
    </row>
    <row r="189" spans="1:78" ht="15" customHeight="1" x14ac:dyDescent="0.2">
      <c r="A189" s="13">
        <v>43139</v>
      </c>
      <c r="B189" s="14">
        <v>0.45902777777777781</v>
      </c>
      <c r="C189" s="14" t="s">
        <v>78</v>
      </c>
      <c r="D189" s="11">
        <v>1922142</v>
      </c>
      <c r="E189" s="11" t="s">
        <v>83</v>
      </c>
      <c r="F189" s="11"/>
      <c r="G189" s="15">
        <v>3.4</v>
      </c>
      <c r="H189" s="15">
        <v>12.5</v>
      </c>
      <c r="I189" s="15"/>
      <c r="J189" s="15"/>
      <c r="K189" s="15"/>
      <c r="L189" s="15"/>
      <c r="M189" s="15">
        <v>14.4</v>
      </c>
      <c r="N189" s="15">
        <v>7</v>
      </c>
      <c r="O189" s="15">
        <v>26</v>
      </c>
      <c r="P189" s="15"/>
      <c r="Q189" s="15">
        <v>0.13700000000000001</v>
      </c>
      <c r="R189" s="15"/>
      <c r="S189" s="15"/>
      <c r="T189" s="25">
        <f>0.5*0.1</f>
        <v>0.05</v>
      </c>
      <c r="U189" s="15">
        <v>0.19</v>
      </c>
      <c r="V189" s="15">
        <v>0.44</v>
      </c>
      <c r="W189" s="15">
        <v>0.5</v>
      </c>
      <c r="X189" s="15">
        <v>1.0999999999999999E-2</v>
      </c>
      <c r="Y189" s="15">
        <v>0.106</v>
      </c>
      <c r="Z189" s="15"/>
      <c r="AA189" s="15"/>
      <c r="AB189" s="22">
        <f t="shared" si="5"/>
        <v>1</v>
      </c>
      <c r="AC189" s="22">
        <f t="shared" si="5"/>
        <v>1</v>
      </c>
      <c r="AD189" s="15"/>
      <c r="AE189" s="15"/>
      <c r="AF189" s="15"/>
      <c r="AG189" s="15"/>
      <c r="AH189" s="22">
        <f>0.5*0.002</f>
        <v>1E-3</v>
      </c>
      <c r="AI189" s="15"/>
      <c r="AJ189" s="15"/>
      <c r="AK189" s="15"/>
      <c r="AL189" s="15"/>
      <c r="AM189" s="15"/>
      <c r="AN189" s="15"/>
      <c r="AO189" s="15"/>
      <c r="AP189" s="15"/>
      <c r="AQ189" s="15"/>
      <c r="AR189" s="15"/>
      <c r="AS189" s="15">
        <v>3.9</v>
      </c>
      <c r="AT189" s="15">
        <v>2</v>
      </c>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v>0.28000000000000003</v>
      </c>
      <c r="BV189" s="15" t="s">
        <v>98</v>
      </c>
      <c r="BW189" s="21">
        <v>22.5</v>
      </c>
      <c r="BX189" s="15">
        <v>0</v>
      </c>
      <c r="BY189" s="15">
        <v>0</v>
      </c>
      <c r="BZ189" s="15" t="s">
        <v>82</v>
      </c>
    </row>
    <row r="190" spans="1:78" ht="15" customHeight="1" x14ac:dyDescent="0.2">
      <c r="A190" s="13">
        <v>43160</v>
      </c>
      <c r="B190" s="14">
        <v>0.42708333333333331</v>
      </c>
      <c r="C190" s="14" t="s">
        <v>78</v>
      </c>
      <c r="D190" s="11">
        <v>1935520</v>
      </c>
      <c r="E190" s="11" t="s">
        <v>80</v>
      </c>
      <c r="F190" s="11"/>
      <c r="G190" s="15">
        <v>2</v>
      </c>
      <c r="H190" s="15">
        <v>14.4</v>
      </c>
      <c r="I190" s="15"/>
      <c r="J190" s="15"/>
      <c r="K190" s="15"/>
      <c r="L190" s="15"/>
      <c r="M190" s="15">
        <v>47</v>
      </c>
      <c r="N190" s="15">
        <v>4</v>
      </c>
      <c r="O190" s="15">
        <v>83</v>
      </c>
      <c r="P190" s="15"/>
      <c r="Q190" s="15">
        <v>0.31</v>
      </c>
      <c r="R190" s="15"/>
      <c r="S190" s="15"/>
      <c r="T190" s="25">
        <f>0.5*0.1</f>
        <v>0.05</v>
      </c>
      <c r="U190" s="15">
        <v>0.35</v>
      </c>
      <c r="V190" s="15">
        <v>0.4</v>
      </c>
      <c r="W190" s="15">
        <v>0.45</v>
      </c>
      <c r="X190" s="15">
        <v>0.21</v>
      </c>
      <c r="Y190" s="15">
        <v>0.26</v>
      </c>
      <c r="Z190" s="15"/>
      <c r="AA190" s="15"/>
      <c r="AB190" s="22">
        <f t="shared" si="5"/>
        <v>1</v>
      </c>
      <c r="AC190" s="22">
        <f t="shared" si="5"/>
        <v>1</v>
      </c>
      <c r="AD190" s="15"/>
      <c r="AE190" s="15"/>
      <c r="AF190" s="15"/>
      <c r="AG190" s="15"/>
      <c r="AH190" s="15">
        <v>2.9000000000000001E-2</v>
      </c>
      <c r="AI190" s="15"/>
      <c r="AJ190" s="15"/>
      <c r="AK190" s="15"/>
      <c r="AL190" s="15"/>
      <c r="AM190" s="15"/>
      <c r="AN190" s="15"/>
      <c r="AO190" s="15"/>
      <c r="AP190" s="15"/>
      <c r="AQ190" s="15"/>
      <c r="AR190" s="15"/>
      <c r="AS190" s="15">
        <v>4.9000000000000004</v>
      </c>
      <c r="AT190" s="22">
        <f>0.5*1</f>
        <v>0.5</v>
      </c>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v>0.1</v>
      </c>
      <c r="BV190" s="15" t="s">
        <v>86</v>
      </c>
      <c r="BW190" s="21">
        <v>30</v>
      </c>
      <c r="BX190" s="15">
        <v>0</v>
      </c>
      <c r="BY190" s="15">
        <v>0</v>
      </c>
      <c r="BZ190" s="15" t="s">
        <v>102</v>
      </c>
    </row>
    <row r="191" spans="1:78" ht="15" customHeight="1" x14ac:dyDescent="0.2">
      <c r="A191" s="13">
        <v>43160</v>
      </c>
      <c r="B191" s="14">
        <v>0.40138888888888885</v>
      </c>
      <c r="C191" s="14" t="s">
        <v>78</v>
      </c>
      <c r="D191" s="11">
        <v>1935520</v>
      </c>
      <c r="E191" s="11" t="s">
        <v>83</v>
      </c>
      <c r="F191" s="11"/>
      <c r="G191" s="15">
        <v>2.1</v>
      </c>
      <c r="H191" s="15">
        <v>12.6</v>
      </c>
      <c r="I191" s="15"/>
      <c r="J191" s="15"/>
      <c r="K191" s="15"/>
      <c r="L191" s="15"/>
      <c r="M191" s="15">
        <v>59</v>
      </c>
      <c r="N191" s="15">
        <v>8</v>
      </c>
      <c r="O191" s="15">
        <v>108</v>
      </c>
      <c r="P191" s="15"/>
      <c r="Q191" s="15">
        <v>0.35</v>
      </c>
      <c r="R191" s="15"/>
      <c r="S191" s="15"/>
      <c r="T191" s="25">
        <f>0.5*0.1</f>
        <v>0.05</v>
      </c>
      <c r="U191" s="15">
        <v>0.35</v>
      </c>
      <c r="V191" s="15">
        <v>0.7</v>
      </c>
      <c r="W191" s="15">
        <v>0.7</v>
      </c>
      <c r="X191" s="15">
        <v>0.25</v>
      </c>
      <c r="Y191" s="15">
        <v>0.27</v>
      </c>
      <c r="Z191" s="15"/>
      <c r="AA191" s="15"/>
      <c r="AB191" s="22">
        <f>0.5*2</f>
        <v>1</v>
      </c>
      <c r="AC191" s="15">
        <v>2</v>
      </c>
      <c r="AD191" s="15"/>
      <c r="AE191" s="15"/>
      <c r="AF191" s="15"/>
      <c r="AG191" s="15"/>
      <c r="AH191" s="15">
        <v>0.91</v>
      </c>
      <c r="AI191" s="15"/>
      <c r="AJ191" s="15"/>
      <c r="AK191" s="15"/>
      <c r="AL191" s="15"/>
      <c r="AM191" s="15"/>
      <c r="AN191" s="15"/>
      <c r="AO191" s="15"/>
      <c r="AP191" s="15"/>
      <c r="AQ191" s="15"/>
      <c r="AR191" s="15"/>
      <c r="AS191" s="15">
        <v>5</v>
      </c>
      <c r="AT191" s="22">
        <f>0.5*1</f>
        <v>0.5</v>
      </c>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v>0.1</v>
      </c>
      <c r="BV191" s="15" t="s">
        <v>87</v>
      </c>
      <c r="BW191" s="21">
        <v>27.5</v>
      </c>
      <c r="BX191" s="15">
        <v>0</v>
      </c>
      <c r="BY191" s="15">
        <v>2</v>
      </c>
      <c r="BZ191" s="15" t="s">
        <v>102</v>
      </c>
    </row>
    <row r="192" spans="1:78" ht="15" customHeight="1" x14ac:dyDescent="0.2">
      <c r="A192" s="13">
        <v>43160</v>
      </c>
      <c r="B192" s="14">
        <v>0.33333333333333331</v>
      </c>
      <c r="C192" s="14" t="s">
        <v>78</v>
      </c>
      <c r="D192" s="11">
        <v>1935520</v>
      </c>
      <c r="E192" s="13" t="s">
        <v>79</v>
      </c>
      <c r="F192" s="15">
        <v>3626</v>
      </c>
      <c r="G192" s="29">
        <v>8.4</v>
      </c>
      <c r="H192" s="29">
        <v>10</v>
      </c>
      <c r="I192" s="29"/>
      <c r="J192" s="29"/>
      <c r="K192" s="29"/>
      <c r="L192" s="29"/>
      <c r="M192" s="15">
        <v>52</v>
      </c>
      <c r="N192" s="15">
        <v>143</v>
      </c>
      <c r="O192" s="15">
        <v>162</v>
      </c>
      <c r="P192" s="15"/>
      <c r="Q192" s="15">
        <v>5</v>
      </c>
      <c r="R192" s="15"/>
      <c r="S192" s="15"/>
      <c r="T192" s="25">
        <f>0.5*0.1</f>
        <v>0.05</v>
      </c>
      <c r="U192" s="15">
        <v>5.0999999999999996</v>
      </c>
      <c r="V192" s="15">
        <v>33</v>
      </c>
      <c r="W192" s="15">
        <v>33</v>
      </c>
      <c r="X192" s="15">
        <v>4.7</v>
      </c>
      <c r="Y192" s="15">
        <v>6.4</v>
      </c>
      <c r="Z192" s="15"/>
      <c r="AA192" s="15"/>
      <c r="AB192" s="15">
        <v>14</v>
      </c>
      <c r="AC192" s="15">
        <v>44</v>
      </c>
      <c r="AD192" s="15"/>
      <c r="AE192" s="15"/>
      <c r="AF192" s="15"/>
      <c r="AG192" s="15"/>
      <c r="AH192" s="15">
        <v>5.3999999999999999E-2</v>
      </c>
      <c r="AI192" s="27">
        <v>1.5077117276953119E-3</v>
      </c>
      <c r="AJ192" s="15"/>
      <c r="AK192" s="15"/>
      <c r="AL192" s="15"/>
      <c r="AM192" s="15"/>
      <c r="AN192" s="15"/>
      <c r="AO192" s="15"/>
      <c r="AP192" s="27"/>
      <c r="AQ192" s="15"/>
      <c r="AR192" s="15"/>
      <c r="AS192" s="27"/>
      <c r="AT192" s="28">
        <v>10000</v>
      </c>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21"/>
      <c r="BX192" s="15"/>
      <c r="BY192" s="15"/>
      <c r="BZ192" s="15"/>
    </row>
    <row r="193" spans="1:78" ht="15" customHeight="1" x14ac:dyDescent="0.2">
      <c r="A193" s="13">
        <v>43208</v>
      </c>
      <c r="B193" s="14">
        <v>0.33333333333333331</v>
      </c>
      <c r="C193" s="14" t="s">
        <v>78</v>
      </c>
      <c r="D193" s="11">
        <v>1966846</v>
      </c>
      <c r="E193" s="13" t="s">
        <v>79</v>
      </c>
      <c r="F193" s="15">
        <v>3845</v>
      </c>
      <c r="G193" s="29">
        <v>8.5</v>
      </c>
      <c r="H193" s="29">
        <v>10</v>
      </c>
      <c r="I193" s="29"/>
      <c r="J193" s="29"/>
      <c r="K193" s="29"/>
      <c r="L193" s="29"/>
      <c r="M193" s="15">
        <v>47</v>
      </c>
      <c r="N193" s="15">
        <v>153</v>
      </c>
      <c r="O193" s="15">
        <v>194</v>
      </c>
      <c r="P193" s="15"/>
      <c r="Q193" s="15">
        <v>4.3</v>
      </c>
      <c r="R193" s="15"/>
      <c r="S193" s="15"/>
      <c r="T193" s="15">
        <v>5.6</v>
      </c>
      <c r="U193" s="15">
        <v>9.9</v>
      </c>
      <c r="V193" s="15">
        <v>31</v>
      </c>
      <c r="W193" s="15">
        <v>37</v>
      </c>
      <c r="X193" s="15">
        <v>5.7</v>
      </c>
      <c r="Y193" s="15">
        <v>8.6999999999999993</v>
      </c>
      <c r="Z193" s="15"/>
      <c r="AA193" s="15"/>
      <c r="AB193" s="15">
        <v>3</v>
      </c>
      <c r="AC193" s="15">
        <v>27</v>
      </c>
      <c r="AD193" s="15"/>
      <c r="AE193" s="15"/>
      <c r="AF193" s="15"/>
      <c r="AG193" s="15"/>
      <c r="AH193" s="15">
        <v>2.8000000000000001E-2</v>
      </c>
      <c r="AI193" s="27">
        <v>8.5489797068147495E-4</v>
      </c>
      <c r="AJ193" s="15"/>
      <c r="AK193" s="15"/>
      <c r="AL193" s="15"/>
      <c r="AM193" s="15"/>
      <c r="AN193" s="15"/>
      <c r="AO193" s="15"/>
      <c r="AP193" s="27"/>
      <c r="AQ193" s="15"/>
      <c r="AR193" s="15"/>
      <c r="AS193" s="27"/>
      <c r="AT193" s="19">
        <v>200000</v>
      </c>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21"/>
      <c r="BX193" s="15"/>
      <c r="BY193" s="15"/>
      <c r="BZ193" s="15"/>
    </row>
    <row r="194" spans="1:78" ht="15" customHeight="1" x14ac:dyDescent="0.2">
      <c r="A194" s="13">
        <v>43209</v>
      </c>
      <c r="B194" s="14">
        <v>0.4513888888888889</v>
      </c>
      <c r="C194" s="14" t="s">
        <v>78</v>
      </c>
      <c r="D194" s="11">
        <v>1966846</v>
      </c>
      <c r="E194" s="11" t="s">
        <v>80</v>
      </c>
      <c r="F194" s="11"/>
      <c r="G194" s="15">
        <v>2.7</v>
      </c>
      <c r="H194" s="15">
        <v>9.5</v>
      </c>
      <c r="I194" s="15"/>
      <c r="J194" s="15"/>
      <c r="K194" s="15"/>
      <c r="L194" s="15"/>
      <c r="M194" s="15">
        <v>45</v>
      </c>
      <c r="N194" s="15">
        <v>16</v>
      </c>
      <c r="O194" s="15">
        <v>340</v>
      </c>
      <c r="P194" s="15"/>
      <c r="Q194" s="15">
        <v>0.114</v>
      </c>
      <c r="R194" s="15"/>
      <c r="S194" s="15"/>
      <c r="T194" s="15">
        <v>0.12</v>
      </c>
      <c r="U194" s="15">
        <v>0.23</v>
      </c>
      <c r="V194" s="15">
        <v>0.16</v>
      </c>
      <c r="W194" s="15">
        <v>0.27</v>
      </c>
      <c r="X194" s="15">
        <v>8.5000000000000006E-2</v>
      </c>
      <c r="Y194" s="15">
        <v>0.11</v>
      </c>
      <c r="Z194" s="15"/>
      <c r="AA194" s="15"/>
      <c r="AB194" s="15">
        <v>2</v>
      </c>
      <c r="AC194" s="15">
        <v>2</v>
      </c>
      <c r="AD194" s="15"/>
      <c r="AE194" s="15"/>
      <c r="AF194" s="15"/>
      <c r="AG194" s="15"/>
      <c r="AH194" s="15">
        <v>3.1E-2</v>
      </c>
      <c r="AI194" s="15"/>
      <c r="AJ194" s="15"/>
      <c r="AK194" s="15"/>
      <c r="AL194" s="15"/>
      <c r="AM194" s="15"/>
      <c r="AN194" s="15"/>
      <c r="AO194" s="15"/>
      <c r="AP194" s="15"/>
      <c r="AQ194" s="15"/>
      <c r="AR194" s="15"/>
      <c r="AS194" s="15">
        <v>3.8</v>
      </c>
      <c r="AT194" s="22">
        <f>0.5*1</f>
        <v>0.5</v>
      </c>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v>0.1</v>
      </c>
      <c r="BV194" s="15" t="s">
        <v>87</v>
      </c>
      <c r="BW194" s="21">
        <v>27.5</v>
      </c>
      <c r="BX194" s="15">
        <v>0</v>
      </c>
      <c r="BY194" s="15">
        <v>0</v>
      </c>
      <c r="BZ194" s="15" t="s">
        <v>102</v>
      </c>
    </row>
    <row r="195" spans="1:78" ht="15" customHeight="1" x14ac:dyDescent="0.2">
      <c r="A195" s="13">
        <v>43209</v>
      </c>
      <c r="B195" s="14">
        <v>0.42499999999999999</v>
      </c>
      <c r="C195" s="14" t="s">
        <v>78</v>
      </c>
      <c r="D195" s="11">
        <v>1966846</v>
      </c>
      <c r="E195" s="11" t="s">
        <v>83</v>
      </c>
      <c r="F195" s="11"/>
      <c r="G195" s="15">
        <v>2.8</v>
      </c>
      <c r="H195" s="15">
        <v>10.3</v>
      </c>
      <c r="I195" s="15"/>
      <c r="J195" s="15"/>
      <c r="K195" s="15"/>
      <c r="L195" s="15"/>
      <c r="M195" s="15">
        <v>41</v>
      </c>
      <c r="N195" s="15">
        <v>5</v>
      </c>
      <c r="O195" s="15">
        <v>108</v>
      </c>
      <c r="P195" s="15"/>
      <c r="Q195" s="15">
        <v>0.13900000000000001</v>
      </c>
      <c r="R195" s="15"/>
      <c r="S195" s="15"/>
      <c r="T195" s="15">
        <v>0.18</v>
      </c>
      <c r="U195" s="15">
        <v>0.32</v>
      </c>
      <c r="V195" s="15">
        <v>0.37</v>
      </c>
      <c r="W195" s="15">
        <v>0.55000000000000004</v>
      </c>
      <c r="X195" s="15">
        <v>9.8000000000000004E-2</v>
      </c>
      <c r="Y195" s="15">
        <v>0.16</v>
      </c>
      <c r="Z195" s="15"/>
      <c r="AA195" s="15"/>
      <c r="AB195" s="15">
        <v>3</v>
      </c>
      <c r="AC195" s="15">
        <v>2</v>
      </c>
      <c r="AD195" s="15"/>
      <c r="AE195" s="15"/>
      <c r="AF195" s="15"/>
      <c r="AG195" s="15"/>
      <c r="AH195" s="15">
        <v>1.7000000000000001E-2</v>
      </c>
      <c r="AI195" s="15"/>
      <c r="AJ195" s="15"/>
      <c r="AK195" s="15"/>
      <c r="AL195" s="15"/>
      <c r="AM195" s="15"/>
      <c r="AN195" s="15"/>
      <c r="AO195" s="15"/>
      <c r="AP195" s="15"/>
      <c r="AQ195" s="15"/>
      <c r="AR195" s="15"/>
      <c r="AS195" s="15">
        <v>3.6</v>
      </c>
      <c r="AT195" s="22">
        <f>0.5*1</f>
        <v>0.5</v>
      </c>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v>0.09</v>
      </c>
      <c r="BV195" s="15" t="s">
        <v>85</v>
      </c>
      <c r="BW195" s="21">
        <v>25</v>
      </c>
      <c r="BX195" s="15">
        <v>0</v>
      </c>
      <c r="BY195" s="15">
        <v>0</v>
      </c>
      <c r="BZ195" s="15" t="s">
        <v>102</v>
      </c>
    </row>
    <row r="196" spans="1:78" ht="15" customHeight="1" x14ac:dyDescent="0.2">
      <c r="A196" s="13">
        <v>43234</v>
      </c>
      <c r="B196" s="14">
        <v>0.33333333333333331</v>
      </c>
      <c r="C196" s="14" t="s">
        <v>78</v>
      </c>
      <c r="D196" s="11">
        <v>1982708</v>
      </c>
      <c r="E196" s="13" t="s">
        <v>79</v>
      </c>
      <c r="F196" s="15">
        <v>3540</v>
      </c>
      <c r="G196" s="29">
        <v>8.6</v>
      </c>
      <c r="H196" s="29">
        <v>10</v>
      </c>
      <c r="I196" s="29"/>
      <c r="J196" s="29"/>
      <c r="K196" s="29"/>
      <c r="L196" s="29"/>
      <c r="M196" s="15">
        <v>40</v>
      </c>
      <c r="N196" s="15">
        <v>127</v>
      </c>
      <c r="O196" s="15">
        <v>162</v>
      </c>
      <c r="P196" s="15"/>
      <c r="Q196" s="15">
        <v>3.7</v>
      </c>
      <c r="R196" s="15"/>
      <c r="S196" s="15"/>
      <c r="T196" s="25">
        <f t="shared" ref="T196:T204" si="6">0.5*0.1</f>
        <v>0.05</v>
      </c>
      <c r="U196" s="15">
        <v>3.8</v>
      </c>
      <c r="V196" s="15">
        <v>26</v>
      </c>
      <c r="W196" s="15">
        <v>26</v>
      </c>
      <c r="X196" s="15">
        <v>0.3</v>
      </c>
      <c r="Y196" s="15">
        <v>2.6</v>
      </c>
      <c r="Z196" s="15"/>
      <c r="AA196" s="15"/>
      <c r="AB196" s="15">
        <v>11</v>
      </c>
      <c r="AC196" s="15">
        <v>36</v>
      </c>
      <c r="AD196" s="15"/>
      <c r="AE196" s="15"/>
      <c r="AF196" s="15"/>
      <c r="AG196" s="15"/>
      <c r="AH196" s="15">
        <v>0.06</v>
      </c>
      <c r="AI196" s="27">
        <v>1.5663395023239534E-3</v>
      </c>
      <c r="AJ196" s="15"/>
      <c r="AK196" s="15"/>
      <c r="AL196" s="15"/>
      <c r="AM196" s="15"/>
      <c r="AN196" s="15"/>
      <c r="AO196" s="15"/>
      <c r="AP196" s="27"/>
      <c r="AQ196" s="15"/>
      <c r="AR196" s="15"/>
      <c r="AS196" s="27"/>
      <c r="AT196" s="19">
        <v>260000</v>
      </c>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21"/>
      <c r="BX196" s="15"/>
      <c r="BY196" s="15"/>
      <c r="BZ196" s="15"/>
    </row>
    <row r="197" spans="1:78" ht="15" customHeight="1" x14ac:dyDescent="0.2">
      <c r="A197" s="13">
        <v>43236</v>
      </c>
      <c r="B197" s="14">
        <v>0.4236111111111111</v>
      </c>
      <c r="C197" s="14" t="s">
        <v>78</v>
      </c>
      <c r="D197" s="11">
        <v>1983557</v>
      </c>
      <c r="E197" s="11" t="s">
        <v>80</v>
      </c>
      <c r="F197" s="11"/>
      <c r="G197" s="15">
        <v>2.4</v>
      </c>
      <c r="H197" s="15">
        <v>11.5</v>
      </c>
      <c r="I197" s="15"/>
      <c r="J197" s="15"/>
      <c r="K197" s="15"/>
      <c r="L197" s="15"/>
      <c r="M197" s="15">
        <v>109</v>
      </c>
      <c r="N197" s="15">
        <v>3</v>
      </c>
      <c r="O197" s="15">
        <v>185</v>
      </c>
      <c r="P197" s="15"/>
      <c r="Q197" s="15">
        <v>0.28999999999999998</v>
      </c>
      <c r="R197" s="15"/>
      <c r="S197" s="15"/>
      <c r="T197" s="25">
        <f t="shared" si="6"/>
        <v>0.05</v>
      </c>
      <c r="U197" s="15">
        <v>0.28999999999999998</v>
      </c>
      <c r="V197" s="15">
        <v>0.33</v>
      </c>
      <c r="W197" s="15">
        <v>0.33</v>
      </c>
      <c r="X197" s="15">
        <v>0.185</v>
      </c>
      <c r="Y197" s="15">
        <v>0.25</v>
      </c>
      <c r="Z197" s="15"/>
      <c r="AA197" s="15"/>
      <c r="AB197" s="15">
        <v>4</v>
      </c>
      <c r="AC197" s="15">
        <v>4</v>
      </c>
      <c r="AD197" s="15"/>
      <c r="AE197" s="15"/>
      <c r="AF197" s="15"/>
      <c r="AG197" s="15"/>
      <c r="AH197" s="15">
        <v>5.0999999999999997E-2</v>
      </c>
      <c r="AI197" s="15"/>
      <c r="AJ197" s="15"/>
      <c r="AK197" s="15"/>
      <c r="AL197" s="15"/>
      <c r="AM197" s="15"/>
      <c r="AN197" s="15"/>
      <c r="AO197" s="15"/>
      <c r="AP197" s="15"/>
      <c r="AQ197" s="15"/>
      <c r="AR197" s="15"/>
      <c r="AS197" s="15">
        <v>5.2</v>
      </c>
      <c r="AT197" s="22">
        <f>0.5*1</f>
        <v>0.5</v>
      </c>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v>0.04</v>
      </c>
      <c r="BV197" s="15" t="s">
        <v>85</v>
      </c>
      <c r="BW197" s="21">
        <v>25</v>
      </c>
      <c r="BX197" s="15">
        <v>0</v>
      </c>
      <c r="BY197" s="15">
        <v>0</v>
      </c>
      <c r="BZ197" s="15" t="s">
        <v>96</v>
      </c>
    </row>
    <row r="198" spans="1:78" ht="15" customHeight="1" x14ac:dyDescent="0.2">
      <c r="A198" s="13">
        <v>43236</v>
      </c>
      <c r="B198" s="14">
        <v>0.45208333333333334</v>
      </c>
      <c r="C198" s="14" t="s">
        <v>78</v>
      </c>
      <c r="D198" s="11">
        <v>1983557</v>
      </c>
      <c r="E198" s="11" t="s">
        <v>83</v>
      </c>
      <c r="F198" s="11"/>
      <c r="G198" s="15">
        <v>2.4</v>
      </c>
      <c r="H198" s="15">
        <v>11.8</v>
      </c>
      <c r="I198" s="15"/>
      <c r="J198" s="15"/>
      <c r="K198" s="15"/>
      <c r="L198" s="15"/>
      <c r="M198" s="15">
        <v>108</v>
      </c>
      <c r="N198" s="15">
        <v>6</v>
      </c>
      <c r="O198" s="15">
        <v>192</v>
      </c>
      <c r="P198" s="15"/>
      <c r="Q198" s="15">
        <v>0.31</v>
      </c>
      <c r="R198" s="15"/>
      <c r="S198" s="15"/>
      <c r="T198" s="25">
        <f t="shared" si="6"/>
        <v>0.05</v>
      </c>
      <c r="U198" s="15">
        <v>0.32</v>
      </c>
      <c r="V198" s="15">
        <v>0.59</v>
      </c>
      <c r="W198" s="15">
        <v>0.6</v>
      </c>
      <c r="X198" s="15">
        <v>0.17100000000000001</v>
      </c>
      <c r="Y198" s="15">
        <v>0.27</v>
      </c>
      <c r="Z198" s="15"/>
      <c r="AA198" s="15"/>
      <c r="AB198" s="22">
        <f>0.5*2</f>
        <v>1</v>
      </c>
      <c r="AC198" s="15">
        <v>4</v>
      </c>
      <c r="AD198" s="15"/>
      <c r="AE198" s="15"/>
      <c r="AF198" s="15"/>
      <c r="AG198" s="15"/>
      <c r="AH198" s="15">
        <v>5.5E-2</v>
      </c>
      <c r="AI198" s="15"/>
      <c r="AJ198" s="15"/>
      <c r="AK198" s="15"/>
      <c r="AL198" s="15"/>
      <c r="AM198" s="15"/>
      <c r="AN198" s="15"/>
      <c r="AO198" s="15"/>
      <c r="AP198" s="15"/>
      <c r="AQ198" s="15"/>
      <c r="AR198" s="15"/>
      <c r="AS198" s="15">
        <v>7.8</v>
      </c>
      <c r="AT198" s="22">
        <f>0.5*1</f>
        <v>0.5</v>
      </c>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v>7.0000000000000007E-2</v>
      </c>
      <c r="BV198" s="15" t="s">
        <v>98</v>
      </c>
      <c r="BW198" s="21">
        <v>22.5</v>
      </c>
      <c r="BX198" s="15">
        <v>0</v>
      </c>
      <c r="BY198" s="15">
        <v>0</v>
      </c>
      <c r="BZ198" s="15" t="s">
        <v>96</v>
      </c>
    </row>
    <row r="199" spans="1:78" ht="15" customHeight="1" x14ac:dyDescent="0.2">
      <c r="A199" s="13">
        <v>43255</v>
      </c>
      <c r="B199" s="14">
        <v>0.375</v>
      </c>
      <c r="C199" s="14" t="s">
        <v>78</v>
      </c>
      <c r="D199" s="11">
        <v>1994946</v>
      </c>
      <c r="E199" s="13" t="s">
        <v>79</v>
      </c>
      <c r="F199" s="15">
        <v>3342</v>
      </c>
      <c r="G199" s="29">
        <v>8.4</v>
      </c>
      <c r="H199" s="29">
        <v>10</v>
      </c>
      <c r="I199" s="29"/>
      <c r="J199" s="29"/>
      <c r="K199" s="29"/>
      <c r="L199" s="29"/>
      <c r="M199" s="15">
        <v>68</v>
      </c>
      <c r="N199" s="15">
        <v>158</v>
      </c>
      <c r="O199" s="15">
        <v>174</v>
      </c>
      <c r="P199" s="15"/>
      <c r="Q199" s="15">
        <v>0.41</v>
      </c>
      <c r="R199" s="15"/>
      <c r="S199" s="15"/>
      <c r="T199" s="25">
        <f t="shared" si="6"/>
        <v>0.05</v>
      </c>
      <c r="U199" s="15">
        <v>0.45</v>
      </c>
      <c r="V199" s="15"/>
      <c r="W199" s="15">
        <v>18</v>
      </c>
      <c r="X199" s="15">
        <v>3.2000000000000001E-2</v>
      </c>
      <c r="Y199" s="15">
        <v>3</v>
      </c>
      <c r="Z199" s="15"/>
      <c r="AA199" s="15"/>
      <c r="AB199" s="15">
        <v>11</v>
      </c>
      <c r="AC199" s="15">
        <v>32</v>
      </c>
      <c r="AD199" s="15"/>
      <c r="AE199" s="15"/>
      <c r="AF199" s="15"/>
      <c r="AG199" s="15"/>
      <c r="AH199" s="15">
        <v>5.1999999999999998E-2</v>
      </c>
      <c r="AI199" s="27">
        <v>1.7747805113737841E-3</v>
      </c>
      <c r="AJ199" s="15"/>
      <c r="AK199" s="15"/>
      <c r="AL199" s="15"/>
      <c r="AM199" s="15"/>
      <c r="AN199" s="15"/>
      <c r="AO199" s="15"/>
      <c r="AP199" s="27"/>
      <c r="AQ199" s="15"/>
      <c r="AR199" s="15"/>
      <c r="AS199" s="27"/>
      <c r="AT199" s="28">
        <v>600000</v>
      </c>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21"/>
      <c r="BX199" s="15"/>
      <c r="BY199" s="15"/>
      <c r="BZ199" s="15"/>
    </row>
    <row r="200" spans="1:78" ht="15" customHeight="1" x14ac:dyDescent="0.2">
      <c r="A200" s="13">
        <v>43264</v>
      </c>
      <c r="B200" s="14">
        <v>0.44791666666666669</v>
      </c>
      <c r="C200" s="14" t="s">
        <v>78</v>
      </c>
      <c r="D200" s="11">
        <v>1999228</v>
      </c>
      <c r="E200" s="11" t="s">
        <v>80</v>
      </c>
      <c r="F200" s="11"/>
      <c r="G200" s="15">
        <v>2.4</v>
      </c>
      <c r="H200" s="15">
        <v>8.1999999999999993</v>
      </c>
      <c r="I200" s="15"/>
      <c r="J200" s="15"/>
      <c r="K200" s="15"/>
      <c r="L200" s="15"/>
      <c r="M200" s="15">
        <v>200</v>
      </c>
      <c r="N200" s="15">
        <v>3</v>
      </c>
      <c r="O200" s="15">
        <v>440</v>
      </c>
      <c r="P200" s="15"/>
      <c r="Q200" s="15">
        <v>0.16500000000000001</v>
      </c>
      <c r="R200" s="15"/>
      <c r="S200" s="15"/>
      <c r="T200" s="25">
        <f t="shared" si="6"/>
        <v>0.05</v>
      </c>
      <c r="U200" s="15">
        <v>0.16</v>
      </c>
      <c r="V200" s="15">
        <v>0.44</v>
      </c>
      <c r="W200" s="15">
        <v>0.44</v>
      </c>
      <c r="X200" s="15">
        <v>0.10299999999999999</v>
      </c>
      <c r="Y200" s="15">
        <v>0.21</v>
      </c>
      <c r="Z200" s="15"/>
      <c r="AA200" s="15"/>
      <c r="AB200" s="22">
        <f>0.5*2</f>
        <v>1</v>
      </c>
      <c r="AC200" s="22">
        <f>0.5*2</f>
        <v>1</v>
      </c>
      <c r="AD200" s="15"/>
      <c r="AE200" s="15"/>
      <c r="AF200" s="15"/>
      <c r="AG200" s="15"/>
      <c r="AH200" s="15">
        <v>3.5999999999999997E-2</v>
      </c>
      <c r="AI200" s="15"/>
      <c r="AJ200" s="15"/>
      <c r="AK200" s="15"/>
      <c r="AL200" s="15"/>
      <c r="AM200" s="15"/>
      <c r="AN200" s="15"/>
      <c r="AO200" s="15"/>
      <c r="AP200" s="15"/>
      <c r="AQ200" s="15"/>
      <c r="AR200" s="15"/>
      <c r="AS200" s="15">
        <v>77</v>
      </c>
      <c r="AT200" s="22">
        <f>0.5*1</f>
        <v>0.5</v>
      </c>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v>0.04</v>
      </c>
      <c r="BV200" s="15" t="s">
        <v>81</v>
      </c>
      <c r="BW200" s="21">
        <v>20</v>
      </c>
      <c r="BX200" s="15">
        <v>0</v>
      </c>
      <c r="BY200" s="15">
        <v>0</v>
      </c>
      <c r="BZ200" s="15" t="s">
        <v>102</v>
      </c>
    </row>
    <row r="201" spans="1:78" ht="15" customHeight="1" x14ac:dyDescent="0.2">
      <c r="A201" s="13">
        <v>43264</v>
      </c>
      <c r="B201" s="14">
        <v>0.40833333333333338</v>
      </c>
      <c r="C201" s="14" t="s">
        <v>78</v>
      </c>
      <c r="D201" s="11">
        <v>1999228</v>
      </c>
      <c r="E201" s="11" t="s">
        <v>83</v>
      </c>
      <c r="F201" s="11"/>
      <c r="G201" s="15">
        <v>2.5</v>
      </c>
      <c r="H201" s="15">
        <v>8.5</v>
      </c>
      <c r="I201" s="15"/>
      <c r="J201" s="15"/>
      <c r="K201" s="15"/>
      <c r="L201" s="15"/>
      <c r="M201" s="15">
        <v>175</v>
      </c>
      <c r="N201" s="15">
        <v>6</v>
      </c>
      <c r="O201" s="15">
        <v>370</v>
      </c>
      <c r="P201" s="15"/>
      <c r="Q201" s="15">
        <v>0.14699999999999999</v>
      </c>
      <c r="R201" s="15"/>
      <c r="S201" s="15"/>
      <c r="T201" s="25">
        <f t="shared" si="6"/>
        <v>0.05</v>
      </c>
      <c r="U201" s="15">
        <v>0.16</v>
      </c>
      <c r="V201" s="15">
        <v>0.43</v>
      </c>
      <c r="W201" s="15">
        <v>0.44</v>
      </c>
      <c r="X201" s="15">
        <v>8.5000000000000006E-2</v>
      </c>
      <c r="Y201" s="15">
        <v>0.17100000000000001</v>
      </c>
      <c r="Z201" s="15"/>
      <c r="AA201" s="15"/>
      <c r="AB201" s="22">
        <f>0.5*2</f>
        <v>1</v>
      </c>
      <c r="AC201" s="15">
        <v>2</v>
      </c>
      <c r="AD201" s="15"/>
      <c r="AE201" s="15"/>
      <c r="AF201" s="15"/>
      <c r="AG201" s="15"/>
      <c r="AH201" s="22">
        <f>0.5*0.1</f>
        <v>0.05</v>
      </c>
      <c r="AI201" s="15"/>
      <c r="AJ201" s="15"/>
      <c r="AK201" s="15"/>
      <c r="AL201" s="15"/>
      <c r="AM201" s="15"/>
      <c r="AN201" s="15"/>
      <c r="AO201" s="15"/>
      <c r="AP201" s="15"/>
      <c r="AQ201" s="15"/>
      <c r="AR201" s="15"/>
      <c r="AS201" s="15">
        <v>74</v>
      </c>
      <c r="AT201" s="22">
        <f>0.5*1</f>
        <v>0.5</v>
      </c>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v>0.04</v>
      </c>
      <c r="BV201" s="15" t="s">
        <v>121</v>
      </c>
      <c r="BW201" s="21">
        <v>17.5</v>
      </c>
      <c r="BX201" s="15">
        <v>0</v>
      </c>
      <c r="BY201" s="15">
        <v>0</v>
      </c>
      <c r="BZ201" s="15" t="s">
        <v>102</v>
      </c>
    </row>
    <row r="202" spans="1:78" ht="15" customHeight="1" x14ac:dyDescent="0.2">
      <c r="A202" s="13">
        <v>43299</v>
      </c>
      <c r="B202" s="14">
        <v>0.38055555555555554</v>
      </c>
      <c r="C202" s="14" t="s">
        <v>78</v>
      </c>
      <c r="D202" s="11">
        <v>2017576</v>
      </c>
      <c r="E202" s="11" t="s">
        <v>80</v>
      </c>
      <c r="F202" s="11"/>
      <c r="G202" s="15">
        <v>4</v>
      </c>
      <c r="H202" s="15">
        <v>8.9</v>
      </c>
      <c r="I202" s="15"/>
      <c r="J202" s="15"/>
      <c r="K202" s="15"/>
      <c r="L202" s="15"/>
      <c r="M202" s="15">
        <v>3.8</v>
      </c>
      <c r="N202" s="22">
        <f>0.5*3</f>
        <v>1.5</v>
      </c>
      <c r="O202" s="15">
        <v>10</v>
      </c>
      <c r="P202" s="15"/>
      <c r="Q202" s="15">
        <v>3.1E-2</v>
      </c>
      <c r="R202" s="15"/>
      <c r="S202" s="15"/>
      <c r="T202" s="25">
        <f t="shared" si="6"/>
        <v>0.05</v>
      </c>
      <c r="U202" s="25">
        <f>0.5*0.11</f>
        <v>5.5E-2</v>
      </c>
      <c r="V202" s="15">
        <v>0.1</v>
      </c>
      <c r="W202" s="15">
        <v>0.16</v>
      </c>
      <c r="X202" s="15">
        <v>4.0000000000000001E-3</v>
      </c>
      <c r="Y202" s="15">
        <v>2.8000000000000001E-2</v>
      </c>
      <c r="Z202" s="15"/>
      <c r="AA202" s="15"/>
      <c r="AB202" s="22">
        <f>0.5*2</f>
        <v>1</v>
      </c>
      <c r="AC202" s="22">
        <f>0.5*2</f>
        <v>1</v>
      </c>
      <c r="AD202" s="15"/>
      <c r="AE202" s="15"/>
      <c r="AF202" s="15"/>
      <c r="AG202" s="15"/>
      <c r="AH202" s="22">
        <f>0.5*0.002</f>
        <v>1E-3</v>
      </c>
      <c r="AI202" s="15"/>
      <c r="AJ202" s="15"/>
      <c r="AK202" s="15"/>
      <c r="AL202" s="15"/>
      <c r="AM202" s="15"/>
      <c r="AN202" s="15"/>
      <c r="AO202" s="15"/>
      <c r="AP202" s="15"/>
      <c r="AQ202" s="15"/>
      <c r="AR202" s="15"/>
      <c r="AS202" s="15">
        <v>0.43</v>
      </c>
      <c r="AT202" s="15">
        <v>1</v>
      </c>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v>0.46</v>
      </c>
      <c r="BV202" s="15" t="s">
        <v>84</v>
      </c>
      <c r="BW202" s="21">
        <v>40</v>
      </c>
      <c r="BX202" s="15">
        <v>0</v>
      </c>
      <c r="BY202" s="15">
        <v>0</v>
      </c>
      <c r="BZ202" s="15" t="s">
        <v>82</v>
      </c>
    </row>
    <row r="203" spans="1:78" ht="15" customHeight="1" x14ac:dyDescent="0.2">
      <c r="A203" s="13">
        <v>43299</v>
      </c>
      <c r="B203" s="14">
        <v>0.40416666666666662</v>
      </c>
      <c r="C203" s="14" t="s">
        <v>78</v>
      </c>
      <c r="D203" s="11">
        <v>2017576</v>
      </c>
      <c r="E203" s="11" t="s">
        <v>83</v>
      </c>
      <c r="F203" s="11"/>
      <c r="G203" s="15">
        <v>5</v>
      </c>
      <c r="H203" s="15">
        <v>7.9</v>
      </c>
      <c r="I203" s="15"/>
      <c r="J203" s="15"/>
      <c r="K203" s="15"/>
      <c r="L203" s="15"/>
      <c r="M203" s="15">
        <v>11</v>
      </c>
      <c r="N203" s="22">
        <f>0.5*5</f>
        <v>2.5</v>
      </c>
      <c r="O203" s="15">
        <v>24</v>
      </c>
      <c r="P203" s="15"/>
      <c r="Q203" s="15">
        <v>4.9000000000000002E-2</v>
      </c>
      <c r="R203" s="15"/>
      <c r="S203" s="15"/>
      <c r="T203" s="25">
        <f t="shared" si="6"/>
        <v>0.05</v>
      </c>
      <c r="U203" s="15">
        <v>0.1</v>
      </c>
      <c r="V203" s="15">
        <v>0.23</v>
      </c>
      <c r="W203" s="15">
        <v>0.28000000000000003</v>
      </c>
      <c r="X203" s="22">
        <f>0.5*0.004</f>
        <v>2E-3</v>
      </c>
      <c r="Y203" s="15">
        <v>7.6999999999999999E-2</v>
      </c>
      <c r="Z203" s="15"/>
      <c r="AA203" s="15"/>
      <c r="AB203" s="22">
        <f>0.5*2</f>
        <v>1</v>
      </c>
      <c r="AC203" s="22">
        <f>0.5*3</f>
        <v>1.5</v>
      </c>
      <c r="AD203" s="15"/>
      <c r="AE203" s="15"/>
      <c r="AF203" s="15"/>
      <c r="AG203" s="15"/>
      <c r="AH203" s="22">
        <f>0.5*0.002</f>
        <v>1E-3</v>
      </c>
      <c r="AI203" s="15"/>
      <c r="AJ203" s="15"/>
      <c r="AK203" s="15"/>
      <c r="AL203" s="15"/>
      <c r="AM203" s="15"/>
      <c r="AN203" s="15"/>
      <c r="AO203" s="15"/>
      <c r="AP203" s="15"/>
      <c r="AQ203" s="15"/>
      <c r="AR203" s="15"/>
      <c r="AS203" s="15">
        <v>1.06</v>
      </c>
      <c r="AT203" s="15">
        <v>500</v>
      </c>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v>0.33</v>
      </c>
      <c r="BV203" s="15" t="s">
        <v>86</v>
      </c>
      <c r="BW203" s="21">
        <v>30</v>
      </c>
      <c r="BX203" s="15">
        <v>0</v>
      </c>
      <c r="BY203" s="15">
        <v>0</v>
      </c>
      <c r="BZ203" s="15" t="s">
        <v>82</v>
      </c>
    </row>
    <row r="204" spans="1:78" ht="15" customHeight="1" x14ac:dyDescent="0.2">
      <c r="A204" s="13">
        <v>43299</v>
      </c>
      <c r="B204" s="14">
        <v>0.35416666666666669</v>
      </c>
      <c r="C204" s="14" t="s">
        <v>78</v>
      </c>
      <c r="D204" s="11">
        <v>2018218</v>
      </c>
      <c r="E204" s="13" t="s">
        <v>79</v>
      </c>
      <c r="F204" s="15">
        <v>3776</v>
      </c>
      <c r="G204" s="29">
        <v>8.4</v>
      </c>
      <c r="H204" s="29">
        <v>10</v>
      </c>
      <c r="I204" s="29"/>
      <c r="J204" s="29"/>
      <c r="K204" s="29"/>
      <c r="L204" s="29"/>
      <c r="M204" s="15">
        <v>92</v>
      </c>
      <c r="N204" s="15">
        <v>230</v>
      </c>
      <c r="O204" s="15">
        <v>230</v>
      </c>
      <c r="P204" s="15"/>
      <c r="Q204" s="15">
        <v>3.9</v>
      </c>
      <c r="R204" s="15"/>
      <c r="S204" s="15"/>
      <c r="T204" s="25">
        <f t="shared" si="6"/>
        <v>0.05</v>
      </c>
      <c r="U204" s="15">
        <v>4</v>
      </c>
      <c r="V204" s="15">
        <v>29</v>
      </c>
      <c r="W204" s="15">
        <v>29</v>
      </c>
      <c r="X204" s="15">
        <v>3.6</v>
      </c>
      <c r="Y204" s="15">
        <v>8.9</v>
      </c>
      <c r="Z204" s="15"/>
      <c r="AA204" s="15"/>
      <c r="AB204" s="15">
        <v>9</v>
      </c>
      <c r="AC204" s="15">
        <v>48</v>
      </c>
      <c r="AD204" s="15"/>
      <c r="AE204" s="15"/>
      <c r="AF204" s="15"/>
      <c r="AG204" s="15"/>
      <c r="AH204" s="15">
        <v>4.7E-2</v>
      </c>
      <c r="AI204" s="27">
        <v>1.4033178522229709E-3</v>
      </c>
      <c r="AJ204" s="15"/>
      <c r="AK204" s="15"/>
      <c r="AL204" s="15"/>
      <c r="AM204" s="15"/>
      <c r="AN204" s="15"/>
      <c r="AO204" s="15"/>
      <c r="AP204" s="27"/>
      <c r="AQ204" s="15"/>
      <c r="AR204" s="15"/>
      <c r="AS204" s="27"/>
      <c r="AT204" s="28">
        <v>100000</v>
      </c>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21"/>
      <c r="BX204" s="15"/>
      <c r="BY204" s="15"/>
      <c r="BZ204" s="15"/>
    </row>
    <row r="205" spans="1:78" ht="15" customHeight="1" x14ac:dyDescent="0.2">
      <c r="A205" s="13">
        <v>43312</v>
      </c>
      <c r="B205" s="14"/>
      <c r="C205" s="14" t="s">
        <v>90</v>
      </c>
      <c r="D205" s="11"/>
      <c r="E205" s="11" t="s">
        <v>80</v>
      </c>
      <c r="F205" s="15"/>
      <c r="G205" s="29"/>
      <c r="H205" s="29"/>
      <c r="I205" s="29"/>
      <c r="J205" s="29"/>
      <c r="K205" s="29"/>
      <c r="L205" s="29"/>
      <c r="M205" s="15"/>
      <c r="N205" s="15"/>
      <c r="O205" s="15"/>
      <c r="P205" s="15"/>
      <c r="Q205" s="15"/>
      <c r="R205" s="15"/>
      <c r="S205" s="15"/>
      <c r="T205" s="25"/>
      <c r="U205" s="15"/>
      <c r="V205" s="15"/>
      <c r="W205" s="15"/>
      <c r="X205" s="15"/>
      <c r="Y205" s="15"/>
      <c r="Z205" s="15"/>
      <c r="AA205" s="15"/>
      <c r="AB205" s="15"/>
      <c r="AC205" s="15"/>
      <c r="AD205" s="15"/>
      <c r="AE205" s="15"/>
      <c r="AF205" s="15"/>
      <c r="AG205" s="15"/>
      <c r="AH205" s="15"/>
      <c r="AI205" s="27"/>
      <c r="AJ205" s="15"/>
      <c r="AK205" s="15"/>
      <c r="AL205" s="15"/>
      <c r="AM205" s="15"/>
      <c r="AN205" s="15"/>
      <c r="AO205" s="15"/>
      <c r="AP205" s="27"/>
      <c r="AQ205" s="15"/>
      <c r="AR205" s="15"/>
      <c r="AS205" s="27"/>
      <c r="AT205" s="28"/>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v>0.33</v>
      </c>
      <c r="BV205" s="15"/>
      <c r="BW205" s="21"/>
      <c r="BX205" s="15"/>
      <c r="BY205" s="15"/>
      <c r="BZ205" s="15"/>
    </row>
    <row r="206" spans="1:78" ht="15" customHeight="1" x14ac:dyDescent="0.2">
      <c r="A206" s="13">
        <v>43312</v>
      </c>
      <c r="B206" s="14"/>
      <c r="C206" s="14" t="s">
        <v>90</v>
      </c>
      <c r="D206" s="11"/>
      <c r="E206" s="11" t="s">
        <v>83</v>
      </c>
      <c r="F206" s="15"/>
      <c r="G206" s="29"/>
      <c r="H206" s="29"/>
      <c r="I206" s="29"/>
      <c r="J206" s="29"/>
      <c r="K206" s="29"/>
      <c r="L206" s="29"/>
      <c r="M206" s="15"/>
      <c r="N206" s="15"/>
      <c r="O206" s="15"/>
      <c r="P206" s="15"/>
      <c r="Q206" s="15"/>
      <c r="R206" s="15"/>
      <c r="S206" s="15"/>
      <c r="T206" s="25"/>
      <c r="U206" s="15"/>
      <c r="V206" s="15"/>
      <c r="W206" s="15"/>
      <c r="X206" s="15"/>
      <c r="Y206" s="15"/>
      <c r="Z206" s="15"/>
      <c r="AA206" s="15"/>
      <c r="AB206" s="15"/>
      <c r="AC206" s="15"/>
      <c r="AD206" s="15"/>
      <c r="AE206" s="15"/>
      <c r="AF206" s="15"/>
      <c r="AG206" s="15"/>
      <c r="AH206" s="15"/>
      <c r="AI206" s="27"/>
      <c r="AJ206" s="15"/>
      <c r="AK206" s="15"/>
      <c r="AL206" s="15"/>
      <c r="AM206" s="15"/>
      <c r="AN206" s="15"/>
      <c r="AO206" s="15"/>
      <c r="AP206" s="27"/>
      <c r="AQ206" s="15"/>
      <c r="AR206" s="15"/>
      <c r="AS206" s="27"/>
      <c r="AT206" s="28"/>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v>0.28000000000000003</v>
      </c>
      <c r="BV206" s="15"/>
      <c r="BW206" s="21"/>
      <c r="BX206" s="15"/>
      <c r="BY206" s="15"/>
      <c r="BZ206" s="15"/>
    </row>
    <row r="207" spans="1:78" ht="15" customHeight="1" x14ac:dyDescent="0.2">
      <c r="A207" s="13">
        <v>43325</v>
      </c>
      <c r="B207" s="14">
        <v>0.33333333333333331</v>
      </c>
      <c r="C207" s="14" t="s">
        <v>78</v>
      </c>
      <c r="D207" s="11">
        <v>2031722</v>
      </c>
      <c r="E207" s="13" t="s">
        <v>79</v>
      </c>
      <c r="F207" s="15">
        <v>3117</v>
      </c>
      <c r="G207" s="29">
        <v>8.3000000000000007</v>
      </c>
      <c r="H207" s="29">
        <v>10</v>
      </c>
      <c r="I207" s="29"/>
      <c r="J207" s="29"/>
      <c r="K207" s="29"/>
      <c r="L207" s="29"/>
      <c r="M207" s="15">
        <v>28</v>
      </c>
      <c r="N207" s="15">
        <v>52</v>
      </c>
      <c r="O207" s="15">
        <v>70</v>
      </c>
      <c r="P207" s="15"/>
      <c r="Q207" s="15">
        <v>1.02</v>
      </c>
      <c r="R207" s="15"/>
      <c r="S207" s="15"/>
      <c r="T207" s="25">
        <f t="shared" ref="T207:T218" si="7">0.5*0.1</f>
        <v>0.05</v>
      </c>
      <c r="U207" s="15">
        <v>1.04</v>
      </c>
      <c r="V207" s="15">
        <v>18</v>
      </c>
      <c r="W207" s="15">
        <v>18</v>
      </c>
      <c r="X207" s="15">
        <v>1.2</v>
      </c>
      <c r="Y207" s="15">
        <v>2.6</v>
      </c>
      <c r="Z207" s="15"/>
      <c r="AA207" s="15"/>
      <c r="AB207" s="15">
        <v>12</v>
      </c>
      <c r="AC207" s="15">
        <v>40</v>
      </c>
      <c r="AD207" s="15"/>
      <c r="AE207" s="15"/>
      <c r="AF207" s="15"/>
      <c r="AG207" s="15"/>
      <c r="AH207" s="15">
        <v>7.0000000000000007E-2</v>
      </c>
      <c r="AI207" s="27">
        <v>3.8776709262629654E-3</v>
      </c>
      <c r="AJ207" s="15"/>
      <c r="AK207" s="15"/>
      <c r="AL207" s="15"/>
      <c r="AM207" s="15"/>
      <c r="AN207" s="15"/>
      <c r="AO207" s="15"/>
      <c r="AP207" s="27"/>
      <c r="AQ207" s="15"/>
      <c r="AR207" s="15"/>
      <c r="AS207" s="27"/>
      <c r="AT207" s="28">
        <v>110000</v>
      </c>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21"/>
      <c r="BX207" s="15"/>
      <c r="BY207" s="15"/>
      <c r="BZ207" s="15"/>
    </row>
    <row r="208" spans="1:78" ht="15" customHeight="1" x14ac:dyDescent="0.2">
      <c r="A208" s="13">
        <v>43328</v>
      </c>
      <c r="B208" s="14">
        <v>0.35416666666666669</v>
      </c>
      <c r="C208" s="14" t="s">
        <v>78</v>
      </c>
      <c r="D208" s="11">
        <v>2033263</v>
      </c>
      <c r="E208" s="11" t="s">
        <v>80</v>
      </c>
      <c r="F208" s="11"/>
      <c r="G208" s="15">
        <v>2.1</v>
      </c>
      <c r="H208" s="15">
        <v>7.4</v>
      </c>
      <c r="I208" s="15"/>
      <c r="J208" s="15"/>
      <c r="K208" s="15"/>
      <c r="L208" s="15"/>
      <c r="M208" s="15">
        <v>12</v>
      </c>
      <c r="N208" s="22">
        <f>0.5*3</f>
        <v>1.5</v>
      </c>
      <c r="O208" s="15">
        <v>20</v>
      </c>
      <c r="P208" s="15"/>
      <c r="Q208" s="15">
        <v>0.43</v>
      </c>
      <c r="R208" s="15"/>
      <c r="S208" s="15"/>
      <c r="T208" s="25">
        <f t="shared" si="7"/>
        <v>0.05</v>
      </c>
      <c r="U208" s="15">
        <v>0.47</v>
      </c>
      <c r="V208" s="15">
        <v>0.51</v>
      </c>
      <c r="W208" s="15">
        <v>0.55000000000000004</v>
      </c>
      <c r="X208" s="15">
        <v>0.47</v>
      </c>
      <c r="Y208" s="15">
        <v>0.46</v>
      </c>
      <c r="Z208" s="15"/>
      <c r="AA208" s="15"/>
      <c r="AB208" s="15">
        <v>8</v>
      </c>
      <c r="AC208" s="15">
        <v>11</v>
      </c>
      <c r="AD208" s="15"/>
      <c r="AE208" s="15"/>
      <c r="AF208" s="15"/>
      <c r="AG208" s="15"/>
      <c r="AH208" s="15">
        <v>6.0000000000000001E-3</v>
      </c>
      <c r="AI208" s="15"/>
      <c r="AJ208" s="15"/>
      <c r="AK208" s="15"/>
      <c r="AL208" s="15"/>
      <c r="AM208" s="15"/>
      <c r="AN208" s="15"/>
      <c r="AO208" s="15"/>
      <c r="AP208" s="15"/>
      <c r="AQ208" s="15"/>
      <c r="AR208" s="15"/>
      <c r="AS208" s="15">
        <v>14</v>
      </c>
      <c r="AT208" s="22">
        <f>0.5*1</f>
        <v>0.5</v>
      </c>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v>0.26</v>
      </c>
      <c r="BV208" s="15" t="s">
        <v>103</v>
      </c>
      <c r="BW208" s="21">
        <v>35</v>
      </c>
      <c r="BX208" s="15">
        <v>0</v>
      </c>
      <c r="BY208" s="15">
        <v>0</v>
      </c>
      <c r="BZ208" s="15" t="s">
        <v>109</v>
      </c>
    </row>
    <row r="209" spans="1:78" ht="15" customHeight="1" x14ac:dyDescent="0.2">
      <c r="A209" s="13">
        <v>43328</v>
      </c>
      <c r="B209" s="14">
        <v>0.39583333333333331</v>
      </c>
      <c r="C209" s="14" t="s">
        <v>78</v>
      </c>
      <c r="D209" s="11">
        <v>2033263</v>
      </c>
      <c r="E209" s="11" t="s">
        <v>83</v>
      </c>
      <c r="F209" s="11"/>
      <c r="G209" s="15">
        <v>2.1</v>
      </c>
      <c r="H209" s="15">
        <v>7.5</v>
      </c>
      <c r="I209" s="15"/>
      <c r="J209" s="15"/>
      <c r="K209" s="15"/>
      <c r="L209" s="15"/>
      <c r="M209" s="15">
        <v>11</v>
      </c>
      <c r="N209" s="22">
        <f>0.5*3</f>
        <v>1.5</v>
      </c>
      <c r="O209" s="15">
        <v>21</v>
      </c>
      <c r="P209" s="15"/>
      <c r="Q209" s="15">
        <v>0.45</v>
      </c>
      <c r="R209" s="15"/>
      <c r="S209" s="15"/>
      <c r="T209" s="25">
        <f t="shared" si="7"/>
        <v>0.05</v>
      </c>
      <c r="U209" s="15">
        <v>0.49</v>
      </c>
      <c r="V209" s="15">
        <v>0.68</v>
      </c>
      <c r="W209" s="15">
        <v>0.73</v>
      </c>
      <c r="X209" s="15">
        <v>0.46</v>
      </c>
      <c r="Y209" s="15">
        <v>0.48</v>
      </c>
      <c r="Z209" s="15"/>
      <c r="AA209" s="15"/>
      <c r="AB209" s="15">
        <v>11</v>
      </c>
      <c r="AC209" s="15">
        <v>11</v>
      </c>
      <c r="AD209" s="15"/>
      <c r="AE209" s="15"/>
      <c r="AF209" s="15"/>
      <c r="AG209" s="15"/>
      <c r="AH209" s="15">
        <v>1.2999999999999999E-2</v>
      </c>
      <c r="AI209" s="15"/>
      <c r="AJ209" s="15"/>
      <c r="AK209" s="15"/>
      <c r="AL209" s="15"/>
      <c r="AM209" s="15"/>
      <c r="AN209" s="15"/>
      <c r="AO209" s="15"/>
      <c r="AP209" s="15"/>
      <c r="AQ209" s="15"/>
      <c r="AR209" s="15"/>
      <c r="AS209" s="15">
        <v>17</v>
      </c>
      <c r="AT209" s="22">
        <f>0.5*10</f>
        <v>5</v>
      </c>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v>0.26</v>
      </c>
      <c r="BV209" s="15" t="s">
        <v>86</v>
      </c>
      <c r="BW209" s="21">
        <v>30</v>
      </c>
      <c r="BX209" s="15">
        <v>0</v>
      </c>
      <c r="BY209" s="15">
        <v>0</v>
      </c>
      <c r="BZ209" s="15" t="s">
        <v>109</v>
      </c>
    </row>
    <row r="210" spans="1:78" ht="15" customHeight="1" x14ac:dyDescent="0.2">
      <c r="A210" s="13">
        <v>43353</v>
      </c>
      <c r="B210" s="14">
        <v>0.38819444444444445</v>
      </c>
      <c r="C210" s="14" t="s">
        <v>78</v>
      </c>
      <c r="D210" s="11">
        <v>2046023</v>
      </c>
      <c r="E210" s="11" t="s">
        <v>80</v>
      </c>
      <c r="F210" s="11"/>
      <c r="G210" s="15">
        <v>5.0999999999999996</v>
      </c>
      <c r="H210" s="15">
        <v>8.3000000000000007</v>
      </c>
      <c r="I210" s="15"/>
      <c r="J210" s="15"/>
      <c r="K210" s="15"/>
      <c r="L210" s="15"/>
      <c r="M210" s="15">
        <v>11.9</v>
      </c>
      <c r="N210" s="22">
        <f>0.5*3</f>
        <v>1.5</v>
      </c>
      <c r="O210" s="15">
        <v>23</v>
      </c>
      <c r="P210" s="15"/>
      <c r="Q210" s="15">
        <v>2.1999999999999999E-2</v>
      </c>
      <c r="R210" s="15"/>
      <c r="S210" s="15"/>
      <c r="T210" s="25">
        <f t="shared" si="7"/>
        <v>0.05</v>
      </c>
      <c r="U210" s="25">
        <f>0.5*0.11</f>
        <v>5.5E-2</v>
      </c>
      <c r="V210" s="15">
        <v>0.12</v>
      </c>
      <c r="W210" s="15">
        <v>0.19</v>
      </c>
      <c r="X210" s="22">
        <f>0.5*0.004</f>
        <v>2E-3</v>
      </c>
      <c r="Y210" s="15">
        <v>2.3E-2</v>
      </c>
      <c r="Z210" s="15"/>
      <c r="AA210" s="15"/>
      <c r="AB210" s="22">
        <f>0.5*2</f>
        <v>1</v>
      </c>
      <c r="AC210" s="22">
        <f>0.5*2</f>
        <v>1</v>
      </c>
      <c r="AD210" s="15"/>
      <c r="AE210" s="15"/>
      <c r="AF210" s="15"/>
      <c r="AG210" s="15"/>
      <c r="AH210" s="22">
        <f>0.5*0.002</f>
        <v>1E-3</v>
      </c>
      <c r="AI210" s="15"/>
      <c r="AJ210" s="15"/>
      <c r="AK210" s="15"/>
      <c r="AL210" s="15"/>
      <c r="AM210" s="15"/>
      <c r="AN210" s="15"/>
      <c r="AO210" s="15"/>
      <c r="AP210" s="15"/>
      <c r="AQ210" s="15"/>
      <c r="AR210" s="15"/>
      <c r="AS210" s="15">
        <v>0.43</v>
      </c>
      <c r="AT210" s="22">
        <f>0.5*1</f>
        <v>0.5</v>
      </c>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v>0.35</v>
      </c>
      <c r="BV210" s="15" t="s">
        <v>93</v>
      </c>
      <c r="BW210" s="21">
        <v>32.5</v>
      </c>
      <c r="BX210" s="15">
        <v>0</v>
      </c>
      <c r="BY210" s="15">
        <v>0</v>
      </c>
      <c r="BZ210" s="15" t="s">
        <v>82</v>
      </c>
    </row>
    <row r="211" spans="1:78" ht="15" customHeight="1" x14ac:dyDescent="0.2">
      <c r="A211" s="13">
        <v>43353</v>
      </c>
      <c r="B211" s="14">
        <v>0.4055555555555555</v>
      </c>
      <c r="C211" s="14" t="s">
        <v>78</v>
      </c>
      <c r="D211" s="11">
        <v>2046023</v>
      </c>
      <c r="E211" s="11" t="s">
        <v>83</v>
      </c>
      <c r="F211" s="11"/>
      <c r="G211" s="15">
        <v>6.6</v>
      </c>
      <c r="H211" s="15">
        <v>7.4</v>
      </c>
      <c r="I211" s="15"/>
      <c r="J211" s="15"/>
      <c r="K211" s="15"/>
      <c r="L211" s="15"/>
      <c r="M211" s="15">
        <v>16.100000000000001</v>
      </c>
      <c r="N211" s="15">
        <v>5</v>
      </c>
      <c r="O211" s="15">
        <v>30</v>
      </c>
      <c r="P211" s="15"/>
      <c r="Q211" s="15">
        <v>2.7E-2</v>
      </c>
      <c r="R211" s="15"/>
      <c r="S211" s="15"/>
      <c r="T211" s="25">
        <f t="shared" si="7"/>
        <v>0.05</v>
      </c>
      <c r="U211" s="25">
        <f>0.5*0.11</f>
        <v>5.5E-2</v>
      </c>
      <c r="V211" s="15">
        <v>0.14000000000000001</v>
      </c>
      <c r="W211" s="15">
        <v>0.21</v>
      </c>
      <c r="X211" s="22">
        <f>0.5*0.004</f>
        <v>2E-3</v>
      </c>
      <c r="Y211" s="15">
        <v>4.7E-2</v>
      </c>
      <c r="Z211" s="15"/>
      <c r="AA211" s="15"/>
      <c r="AB211" s="22">
        <f>0.5*2</f>
        <v>1</v>
      </c>
      <c r="AC211" s="22">
        <f>0.5*2</f>
        <v>1</v>
      </c>
      <c r="AD211" s="15"/>
      <c r="AE211" s="15"/>
      <c r="AF211" s="15"/>
      <c r="AG211" s="15"/>
      <c r="AH211" s="22">
        <f>0.5*0.002</f>
        <v>1E-3</v>
      </c>
      <c r="AI211" s="15"/>
      <c r="AJ211" s="15"/>
      <c r="AK211" s="15"/>
      <c r="AL211" s="15"/>
      <c r="AM211" s="15"/>
      <c r="AN211" s="15"/>
      <c r="AO211" s="15"/>
      <c r="AP211" s="15"/>
      <c r="AQ211" s="15"/>
      <c r="AR211" s="15"/>
      <c r="AS211" s="15">
        <v>0.96</v>
      </c>
      <c r="AT211" s="15">
        <v>100</v>
      </c>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v>0.28999999999999998</v>
      </c>
      <c r="BV211" s="15" t="s">
        <v>93</v>
      </c>
      <c r="BW211" s="21">
        <v>32.5</v>
      </c>
      <c r="BX211" s="15">
        <v>0</v>
      </c>
      <c r="BY211" s="15">
        <v>0</v>
      </c>
      <c r="BZ211" s="15" t="s">
        <v>82</v>
      </c>
    </row>
    <row r="212" spans="1:78" ht="15" customHeight="1" x14ac:dyDescent="0.2">
      <c r="A212" s="13">
        <v>43353</v>
      </c>
      <c r="B212" s="14">
        <v>0.33333333333333331</v>
      </c>
      <c r="C212" s="14" t="s">
        <v>78</v>
      </c>
      <c r="D212" s="11">
        <v>2046921</v>
      </c>
      <c r="E212" s="13" t="s">
        <v>79</v>
      </c>
      <c r="F212" s="15">
        <v>3519</v>
      </c>
      <c r="G212" s="29">
        <v>8.1999999999999993</v>
      </c>
      <c r="H212" s="29">
        <v>10</v>
      </c>
      <c r="I212" s="29"/>
      <c r="J212" s="29"/>
      <c r="K212" s="29"/>
      <c r="L212" s="29"/>
      <c r="M212" s="15">
        <v>33</v>
      </c>
      <c r="N212" s="15">
        <v>94</v>
      </c>
      <c r="O212" s="15">
        <v>101</v>
      </c>
      <c r="P212" s="15"/>
      <c r="Q212" s="15">
        <v>2.5</v>
      </c>
      <c r="R212" s="15"/>
      <c r="S212" s="15"/>
      <c r="T212" s="25">
        <f t="shared" si="7"/>
        <v>0.05</v>
      </c>
      <c r="U212" s="15">
        <v>2.5</v>
      </c>
      <c r="V212" s="15">
        <v>17</v>
      </c>
      <c r="W212" s="15">
        <v>17</v>
      </c>
      <c r="X212" s="15">
        <v>3.9</v>
      </c>
      <c r="Y212" s="15">
        <v>5.4</v>
      </c>
      <c r="Z212" s="15"/>
      <c r="AA212" s="15"/>
      <c r="AB212" s="15">
        <v>12</v>
      </c>
      <c r="AC212" s="15">
        <v>39</v>
      </c>
      <c r="AD212" s="15"/>
      <c r="AE212" s="15"/>
      <c r="AF212" s="15"/>
      <c r="AG212" s="15"/>
      <c r="AH212" s="15">
        <v>0.12</v>
      </c>
      <c r="AI212" s="27">
        <v>5.4598481275693386E-3</v>
      </c>
      <c r="AJ212" s="15"/>
      <c r="AK212" s="15"/>
      <c r="AL212" s="15"/>
      <c r="AM212" s="15"/>
      <c r="AN212" s="15"/>
      <c r="AO212" s="15"/>
      <c r="AP212" s="27"/>
      <c r="AQ212" s="15"/>
      <c r="AR212" s="15"/>
      <c r="AS212" s="27"/>
      <c r="AT212" s="28">
        <v>20000</v>
      </c>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21"/>
      <c r="BX212" s="15"/>
      <c r="BY212" s="15"/>
      <c r="BZ212" s="15"/>
    </row>
    <row r="213" spans="1:78" s="96" customFormat="1" ht="15" customHeight="1" x14ac:dyDescent="0.2">
      <c r="A213" s="93">
        <v>43388</v>
      </c>
      <c r="B213" s="94">
        <v>0.48958333333333331</v>
      </c>
      <c r="C213" s="94" t="s">
        <v>78</v>
      </c>
      <c r="D213" s="95">
        <v>2065375</v>
      </c>
      <c r="E213" s="95" t="s">
        <v>80</v>
      </c>
      <c r="F213" s="95"/>
      <c r="G213" s="96">
        <v>6.7</v>
      </c>
      <c r="H213" s="96">
        <v>11.5</v>
      </c>
      <c r="M213" s="96">
        <v>10.6</v>
      </c>
      <c r="N213" s="98">
        <f>0.5*3</f>
        <v>1.5</v>
      </c>
      <c r="O213" s="96">
        <v>14</v>
      </c>
      <c r="Q213" s="96">
        <v>1.7000000000000001E-2</v>
      </c>
      <c r="T213" s="99">
        <f t="shared" si="7"/>
        <v>0.05</v>
      </c>
      <c r="U213" s="96">
        <v>0.11</v>
      </c>
      <c r="V213" s="99">
        <f>0.5*0.1</f>
        <v>0.05</v>
      </c>
      <c r="W213" s="96">
        <v>0.16</v>
      </c>
      <c r="X213" s="98">
        <f>0.5*0.004</f>
        <v>2E-3</v>
      </c>
      <c r="Y213" s="96">
        <v>1.7999999999999999E-2</v>
      </c>
      <c r="AB213" s="98">
        <f>0.5*2</f>
        <v>1</v>
      </c>
      <c r="AC213" s="98">
        <f>0.5*2</f>
        <v>1</v>
      </c>
      <c r="AH213" s="98">
        <f>0.5*0.002</f>
        <v>1E-3</v>
      </c>
      <c r="AS213" s="96">
        <v>0.11</v>
      </c>
      <c r="AT213" s="98">
        <f>0.5*10</f>
        <v>5</v>
      </c>
      <c r="BU213" s="96">
        <v>0.37</v>
      </c>
      <c r="BV213" s="96" t="s">
        <v>112</v>
      </c>
      <c r="BW213" s="102">
        <v>50</v>
      </c>
      <c r="BX213" s="96">
        <v>0</v>
      </c>
      <c r="BY213" s="96">
        <v>0</v>
      </c>
      <c r="BZ213" s="96" t="s">
        <v>82</v>
      </c>
    </row>
    <row r="214" spans="1:78" ht="15" customHeight="1" x14ac:dyDescent="0.2">
      <c r="A214" s="13">
        <v>43388</v>
      </c>
      <c r="B214" s="14">
        <v>0.51388888888888895</v>
      </c>
      <c r="C214" s="14" t="s">
        <v>78</v>
      </c>
      <c r="D214" s="11">
        <v>2065375</v>
      </c>
      <c r="E214" s="11" t="s">
        <v>83</v>
      </c>
      <c r="F214" s="11"/>
      <c r="G214" s="15">
        <v>6.7</v>
      </c>
      <c r="H214" s="15">
        <v>12.7</v>
      </c>
      <c r="I214" s="15"/>
      <c r="J214" s="15"/>
      <c r="K214" s="15"/>
      <c r="L214" s="15"/>
      <c r="M214" s="15">
        <v>10.6</v>
      </c>
      <c r="N214" s="22">
        <f>0.5*3</f>
        <v>1.5</v>
      </c>
      <c r="O214" s="15">
        <v>14</v>
      </c>
      <c r="P214" s="15"/>
      <c r="Q214" s="15">
        <v>1.2999999999999999E-2</v>
      </c>
      <c r="R214" s="15"/>
      <c r="S214" s="15"/>
      <c r="T214" s="25">
        <f t="shared" si="7"/>
        <v>0.05</v>
      </c>
      <c r="U214" s="25">
        <f>0.5*0.11</f>
        <v>5.5E-2</v>
      </c>
      <c r="V214" s="25">
        <f>0.5*0.1</f>
        <v>0.05</v>
      </c>
      <c r="W214" s="15">
        <v>7.4999999999999997E-2</v>
      </c>
      <c r="X214" s="22">
        <f>0.5*0.004</f>
        <v>2E-3</v>
      </c>
      <c r="Y214" s="15">
        <v>1.6E-2</v>
      </c>
      <c r="Z214" s="15"/>
      <c r="AA214" s="15"/>
      <c r="AB214" s="22">
        <f>0.5*2</f>
        <v>1</v>
      </c>
      <c r="AC214" s="22">
        <f>0.5*2</f>
        <v>1</v>
      </c>
      <c r="AD214" s="15"/>
      <c r="AE214" s="15"/>
      <c r="AF214" s="15"/>
      <c r="AG214" s="15"/>
      <c r="AH214" s="22">
        <f>0.5*0.002</f>
        <v>1E-3</v>
      </c>
      <c r="AI214" s="15"/>
      <c r="AJ214" s="15"/>
      <c r="AK214" s="15"/>
      <c r="AL214" s="15"/>
      <c r="AM214" s="15"/>
      <c r="AN214" s="15"/>
      <c r="AO214" s="15"/>
      <c r="AP214" s="15"/>
      <c r="AQ214" s="15"/>
      <c r="AR214" s="15"/>
      <c r="AS214" s="15">
        <v>0.1</v>
      </c>
      <c r="AT214" s="15">
        <v>20</v>
      </c>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v>0.34</v>
      </c>
      <c r="BV214" s="15" t="s">
        <v>104</v>
      </c>
      <c r="BW214" s="21">
        <v>47.5</v>
      </c>
      <c r="BX214" s="15">
        <v>0</v>
      </c>
      <c r="BY214" s="15">
        <v>0</v>
      </c>
      <c r="BZ214" s="15" t="s">
        <v>82</v>
      </c>
    </row>
    <row r="215" spans="1:78" ht="15" customHeight="1" x14ac:dyDescent="0.2">
      <c r="A215" s="13">
        <v>43388</v>
      </c>
      <c r="B215" s="14">
        <v>0.33333333333333331</v>
      </c>
      <c r="C215" s="14" t="s">
        <v>78</v>
      </c>
      <c r="D215" s="11">
        <v>2065375</v>
      </c>
      <c r="E215" s="13" t="s">
        <v>79</v>
      </c>
      <c r="F215" s="15">
        <v>3137</v>
      </c>
      <c r="G215" s="29">
        <v>8.3000000000000007</v>
      </c>
      <c r="H215" s="29">
        <v>10</v>
      </c>
      <c r="I215" s="29"/>
      <c r="J215" s="29"/>
      <c r="K215" s="29"/>
      <c r="L215" s="29"/>
      <c r="M215" s="15">
        <v>26</v>
      </c>
      <c r="N215" s="15">
        <v>59</v>
      </c>
      <c r="O215" s="15">
        <v>69</v>
      </c>
      <c r="P215" s="15"/>
      <c r="Q215" s="15">
        <v>1.3</v>
      </c>
      <c r="R215" s="15"/>
      <c r="S215" s="15"/>
      <c r="T215" s="25">
        <f t="shared" si="7"/>
        <v>0.05</v>
      </c>
      <c r="U215" s="29">
        <v>1.4</v>
      </c>
      <c r="V215" s="29">
        <v>19</v>
      </c>
      <c r="W215" s="15">
        <v>19</v>
      </c>
      <c r="X215" s="15">
        <v>2.2000000000000002</v>
      </c>
      <c r="Y215" s="15">
        <v>3.3</v>
      </c>
      <c r="Z215" s="15"/>
      <c r="AA215" s="15"/>
      <c r="AB215" s="15">
        <v>8</v>
      </c>
      <c r="AC215" s="15">
        <v>41</v>
      </c>
      <c r="AD215" s="15"/>
      <c r="AE215" s="15"/>
      <c r="AF215" s="15"/>
      <c r="AG215" s="15"/>
      <c r="AH215" s="22">
        <f>0.5*0.1</f>
        <v>0.05</v>
      </c>
      <c r="AI215" s="30">
        <v>1.5962532262968343E-3</v>
      </c>
      <c r="AJ215" s="15"/>
      <c r="AK215" s="15"/>
      <c r="AL215" s="15"/>
      <c r="AM215" s="15"/>
      <c r="AN215" s="15"/>
      <c r="AO215" s="15"/>
      <c r="AP215" s="30"/>
      <c r="AQ215" s="15"/>
      <c r="AR215" s="15"/>
      <c r="AS215" s="30"/>
      <c r="AT215" s="19">
        <v>40000</v>
      </c>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21"/>
      <c r="BX215" s="15"/>
      <c r="BY215" s="15"/>
      <c r="BZ215" s="15"/>
    </row>
    <row r="216" spans="1:78" ht="15" customHeight="1" x14ac:dyDescent="0.2">
      <c r="A216" s="13">
        <v>43409</v>
      </c>
      <c r="B216" s="14">
        <v>0.33333333333333331</v>
      </c>
      <c r="C216" s="14" t="s">
        <v>78</v>
      </c>
      <c r="D216" s="11">
        <v>2076532</v>
      </c>
      <c r="E216" s="13" t="s">
        <v>79</v>
      </c>
      <c r="F216" s="15">
        <v>2623</v>
      </c>
      <c r="G216" s="29">
        <v>8.5</v>
      </c>
      <c r="H216" s="29">
        <v>10</v>
      </c>
      <c r="I216" s="29"/>
      <c r="J216" s="29"/>
      <c r="K216" s="29"/>
      <c r="L216" s="29"/>
      <c r="M216" s="15">
        <v>21</v>
      </c>
      <c r="N216" s="15">
        <v>90</v>
      </c>
      <c r="O216" s="15">
        <v>100</v>
      </c>
      <c r="P216" s="15"/>
      <c r="Q216" s="15">
        <v>2.5</v>
      </c>
      <c r="R216" s="15"/>
      <c r="S216" s="15"/>
      <c r="T216" s="25">
        <f t="shared" si="7"/>
        <v>0.05</v>
      </c>
      <c r="U216" s="29">
        <v>2.5</v>
      </c>
      <c r="V216" s="29">
        <v>19</v>
      </c>
      <c r="W216" s="15">
        <v>19</v>
      </c>
      <c r="X216" s="15">
        <v>1.5</v>
      </c>
      <c r="Y216" s="15">
        <v>2.2999999999999998</v>
      </c>
      <c r="Z216" s="15"/>
      <c r="AA216" s="15"/>
      <c r="AB216" s="15">
        <v>5</v>
      </c>
      <c r="AC216" s="15">
        <v>21</v>
      </c>
      <c r="AD216" s="15"/>
      <c r="AE216" s="15"/>
      <c r="AF216" s="15"/>
      <c r="AG216" s="15"/>
      <c r="AH216" s="15">
        <v>7.0000000000000007E-2</v>
      </c>
      <c r="AI216" s="27">
        <v>2.234754516815568E-3</v>
      </c>
      <c r="AJ216" s="15"/>
      <c r="AK216" s="15"/>
      <c r="AL216" s="15"/>
      <c r="AM216" s="15"/>
      <c r="AN216" s="15"/>
      <c r="AO216" s="15"/>
      <c r="AP216" s="27"/>
      <c r="AQ216" s="15"/>
      <c r="AR216" s="15"/>
      <c r="AS216" s="27"/>
      <c r="AT216" s="28">
        <v>7000</v>
      </c>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21"/>
      <c r="BX216" s="15"/>
      <c r="BY216" s="15"/>
      <c r="BZ216" s="15"/>
    </row>
    <row r="217" spans="1:78" ht="15" customHeight="1" x14ac:dyDescent="0.2">
      <c r="A217" s="13">
        <v>43410</v>
      </c>
      <c r="B217" s="14">
        <v>0.4777777777777778</v>
      </c>
      <c r="C217" s="14" t="s">
        <v>78</v>
      </c>
      <c r="D217" s="11">
        <v>2076532</v>
      </c>
      <c r="E217" s="11" t="s">
        <v>80</v>
      </c>
      <c r="F217" s="11"/>
      <c r="G217" s="15">
        <v>5</v>
      </c>
      <c r="H217" s="15">
        <v>15</v>
      </c>
      <c r="I217" s="15"/>
      <c r="J217" s="15"/>
      <c r="K217" s="15"/>
      <c r="L217" s="15"/>
      <c r="M217" s="15">
        <v>9.3000000000000007</v>
      </c>
      <c r="N217" s="15">
        <v>4</v>
      </c>
      <c r="O217" s="15">
        <v>14</v>
      </c>
      <c r="P217" s="15"/>
      <c r="Q217" s="15">
        <v>2.5000000000000001E-2</v>
      </c>
      <c r="R217" s="15"/>
      <c r="S217" s="15"/>
      <c r="T217" s="25">
        <f t="shared" si="7"/>
        <v>0.05</v>
      </c>
      <c r="U217" s="25">
        <f>0.5*0.11</f>
        <v>5.5E-2</v>
      </c>
      <c r="V217" s="25">
        <f>0.5*0.1</f>
        <v>0.05</v>
      </c>
      <c r="W217" s="22">
        <f>0.5*0.15</f>
        <v>7.4999999999999997E-2</v>
      </c>
      <c r="X217" s="15">
        <v>5.0000000000000001E-3</v>
      </c>
      <c r="Y217" s="15">
        <v>1.0999999999999999E-2</v>
      </c>
      <c r="Z217" s="15"/>
      <c r="AA217" s="15"/>
      <c r="AB217" s="22">
        <f>0.5*2</f>
        <v>1</v>
      </c>
      <c r="AC217" s="22">
        <f>0.5*2</f>
        <v>1</v>
      </c>
      <c r="AD217" s="15"/>
      <c r="AE217" s="15"/>
      <c r="AF217" s="15"/>
      <c r="AG217" s="15"/>
      <c r="AH217" s="22">
        <f>0.5*0.002</f>
        <v>1E-3</v>
      </c>
      <c r="AI217" s="15"/>
      <c r="AJ217" s="15"/>
      <c r="AK217" s="15"/>
      <c r="AL217" s="15"/>
      <c r="AM217" s="15"/>
      <c r="AN217" s="15"/>
      <c r="AO217" s="15"/>
      <c r="AP217" s="15"/>
      <c r="AQ217" s="15"/>
      <c r="AR217" s="15"/>
      <c r="AS217" s="15">
        <v>0.77</v>
      </c>
      <c r="AT217" s="22">
        <f>0.5*1</f>
        <v>0.5</v>
      </c>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v>0.39</v>
      </c>
      <c r="BV217" s="15" t="s">
        <v>84</v>
      </c>
      <c r="BW217" s="21">
        <v>40</v>
      </c>
      <c r="BX217" s="15">
        <v>0</v>
      </c>
      <c r="BY217" s="15">
        <v>0</v>
      </c>
      <c r="BZ217" s="15" t="s">
        <v>82</v>
      </c>
    </row>
    <row r="218" spans="1:78" ht="15" customHeight="1" x14ac:dyDescent="0.2">
      <c r="A218" s="13">
        <v>43410</v>
      </c>
      <c r="B218" s="14">
        <v>0.51458333333333328</v>
      </c>
      <c r="C218" s="14" t="s">
        <v>78</v>
      </c>
      <c r="D218" s="11">
        <v>2076532</v>
      </c>
      <c r="E218" s="11" t="s">
        <v>83</v>
      </c>
      <c r="F218" s="11"/>
      <c r="G218" s="15">
        <v>6.7</v>
      </c>
      <c r="H218" s="15">
        <v>15.8</v>
      </c>
      <c r="I218" s="15"/>
      <c r="J218" s="15"/>
      <c r="K218" s="15"/>
      <c r="L218" s="15"/>
      <c r="M218" s="15">
        <v>21</v>
      </c>
      <c r="N218" s="15">
        <v>11</v>
      </c>
      <c r="O218" s="15">
        <v>30</v>
      </c>
      <c r="P218" s="15"/>
      <c r="Q218" s="15">
        <v>5.2999999999999999E-2</v>
      </c>
      <c r="R218" s="15"/>
      <c r="S218" s="15"/>
      <c r="T218" s="25">
        <f t="shared" si="7"/>
        <v>0.05</v>
      </c>
      <c r="U218" s="25">
        <f>0.5*0.11</f>
        <v>5.5E-2</v>
      </c>
      <c r="V218" s="15">
        <v>0.3</v>
      </c>
      <c r="W218" s="15">
        <v>0.34</v>
      </c>
      <c r="X218" s="22">
        <f>0.5*0.004</f>
        <v>2E-3</v>
      </c>
      <c r="Y218" s="15">
        <v>4.1000000000000002E-2</v>
      </c>
      <c r="Z218" s="15"/>
      <c r="AA218" s="15"/>
      <c r="AB218" s="22">
        <f>0.5*2</f>
        <v>1</v>
      </c>
      <c r="AC218" s="22">
        <f>0.5*2</f>
        <v>1</v>
      </c>
      <c r="AD218" s="15"/>
      <c r="AE218" s="15"/>
      <c r="AF218" s="15"/>
      <c r="AG218" s="15"/>
      <c r="AH218" s="22">
        <f>0.5*0.002</f>
        <v>1E-3</v>
      </c>
      <c r="AI218" s="15"/>
      <c r="AJ218" s="15"/>
      <c r="AK218" s="15"/>
      <c r="AL218" s="15"/>
      <c r="AM218" s="15"/>
      <c r="AN218" s="15"/>
      <c r="AO218" s="15"/>
      <c r="AP218" s="15"/>
      <c r="AQ218" s="15"/>
      <c r="AR218" s="15"/>
      <c r="AS218" s="15">
        <v>1.52</v>
      </c>
      <c r="AT218" s="15">
        <v>50</v>
      </c>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v>0.25</v>
      </c>
      <c r="BV218" s="15" t="s">
        <v>86</v>
      </c>
      <c r="BW218" s="21">
        <v>30</v>
      </c>
      <c r="BX218" s="15">
        <v>0</v>
      </c>
      <c r="BY218" s="15">
        <v>0</v>
      </c>
      <c r="BZ218" s="15" t="s">
        <v>82</v>
      </c>
    </row>
    <row r="219" spans="1:78" ht="15" customHeight="1" x14ac:dyDescent="0.2">
      <c r="A219" s="13">
        <v>43445</v>
      </c>
      <c r="B219" s="14">
        <v>0.33333333333333331</v>
      </c>
      <c r="C219" s="14" t="s">
        <v>78</v>
      </c>
      <c r="D219" s="11">
        <v>2096673</v>
      </c>
      <c r="E219" s="13" t="s">
        <v>79</v>
      </c>
      <c r="F219" s="15">
        <v>3713</v>
      </c>
      <c r="G219" s="29">
        <v>8.6</v>
      </c>
      <c r="H219" s="29">
        <v>10</v>
      </c>
      <c r="I219" s="29"/>
      <c r="J219" s="29"/>
      <c r="K219" s="29"/>
      <c r="L219" s="29"/>
      <c r="M219" s="15">
        <v>48</v>
      </c>
      <c r="N219" s="15">
        <v>152</v>
      </c>
      <c r="O219" s="15">
        <v>158</v>
      </c>
      <c r="P219" s="15"/>
      <c r="Q219" s="15">
        <v>6.6</v>
      </c>
      <c r="R219" s="15"/>
      <c r="S219" s="15"/>
      <c r="T219" s="15">
        <v>0.43</v>
      </c>
      <c r="U219" s="29">
        <v>7</v>
      </c>
      <c r="V219" s="29">
        <v>39</v>
      </c>
      <c r="W219" s="15">
        <v>40</v>
      </c>
      <c r="X219" s="15">
        <v>3.8</v>
      </c>
      <c r="Y219" s="15">
        <v>5.8</v>
      </c>
      <c r="Z219" s="15"/>
      <c r="AA219" s="15"/>
      <c r="AB219" s="15">
        <v>11</v>
      </c>
      <c r="AC219" s="15">
        <v>57</v>
      </c>
      <c r="AD219" s="15"/>
      <c r="AE219" s="15"/>
      <c r="AF219" s="15"/>
      <c r="AG219" s="15"/>
      <c r="AH219" s="22">
        <f>0.05/2</f>
        <v>2.5000000000000001E-2</v>
      </c>
      <c r="AI219" s="30">
        <v>6.6743757706828281E-4</v>
      </c>
      <c r="AJ219" s="15"/>
      <c r="AK219" s="15"/>
      <c r="AL219" s="15"/>
      <c r="AM219" s="15"/>
      <c r="AN219" s="15"/>
      <c r="AO219" s="15"/>
      <c r="AP219" s="30"/>
      <c r="AQ219" s="15"/>
      <c r="AR219" s="15"/>
      <c r="AS219" s="30"/>
      <c r="AT219" s="28">
        <v>1400000</v>
      </c>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21"/>
      <c r="BX219" s="15"/>
      <c r="BY219" s="15"/>
      <c r="BZ219" s="15"/>
    </row>
    <row r="220" spans="1:78" ht="15" customHeight="1" x14ac:dyDescent="0.2">
      <c r="A220" s="13">
        <v>43446</v>
      </c>
      <c r="B220" s="14">
        <v>0.40902777777777777</v>
      </c>
      <c r="C220" s="14" t="s">
        <v>78</v>
      </c>
      <c r="D220" s="11">
        <v>2096673</v>
      </c>
      <c r="E220" s="11" t="s">
        <v>80</v>
      </c>
      <c r="F220" s="11"/>
      <c r="G220" s="15">
        <v>2.5</v>
      </c>
      <c r="H220" s="15">
        <v>12.6</v>
      </c>
      <c r="I220" s="15"/>
      <c r="J220" s="15"/>
      <c r="K220" s="15"/>
      <c r="L220" s="15"/>
      <c r="M220" s="15">
        <v>6.6</v>
      </c>
      <c r="N220" s="15">
        <v>1.5</v>
      </c>
      <c r="O220" s="15">
        <v>16</v>
      </c>
      <c r="P220" s="15"/>
      <c r="Q220" s="15">
        <v>0.104</v>
      </c>
      <c r="R220" s="15"/>
      <c r="S220" s="15"/>
      <c r="T220" s="25">
        <f t="shared" ref="T220:T227" si="8">0.5*0.1</f>
        <v>0.05</v>
      </c>
      <c r="U220" s="15">
        <v>0.1</v>
      </c>
      <c r="V220" s="15">
        <v>0.33</v>
      </c>
      <c r="W220" s="15">
        <v>0.33</v>
      </c>
      <c r="X220" s="15">
        <v>7.4999999999999997E-2</v>
      </c>
      <c r="Y220" s="15">
        <v>8.3000000000000004E-2</v>
      </c>
      <c r="Z220" s="15"/>
      <c r="AA220" s="15"/>
      <c r="AB220" s="22">
        <f>0.5*2</f>
        <v>1</v>
      </c>
      <c r="AC220" s="22">
        <f>0.5*2</f>
        <v>1</v>
      </c>
      <c r="AD220" s="15"/>
      <c r="AE220" s="15"/>
      <c r="AF220" s="15"/>
      <c r="AG220" s="15"/>
      <c r="AH220" s="22">
        <f>0.5*0.002</f>
        <v>1E-3</v>
      </c>
      <c r="AI220" s="15"/>
      <c r="AJ220" s="15"/>
      <c r="AK220" s="15"/>
      <c r="AL220" s="15"/>
      <c r="AM220" s="15"/>
      <c r="AN220" s="15"/>
      <c r="AO220" s="15"/>
      <c r="AP220" s="15"/>
      <c r="AQ220" s="15"/>
      <c r="AR220" s="15"/>
      <c r="AS220" s="15">
        <v>2.8</v>
      </c>
      <c r="AT220" s="22">
        <f>0.5*1</f>
        <v>0.5</v>
      </c>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v>0.35</v>
      </c>
      <c r="BV220" s="15" t="s">
        <v>122</v>
      </c>
      <c r="BW220" s="21">
        <v>37.5</v>
      </c>
      <c r="BX220" s="15">
        <v>0</v>
      </c>
      <c r="BY220" s="15">
        <v>0</v>
      </c>
      <c r="BZ220" s="15" t="s">
        <v>102</v>
      </c>
    </row>
    <row r="221" spans="1:78" ht="15" customHeight="1" x14ac:dyDescent="0.2">
      <c r="A221" s="13">
        <v>43446</v>
      </c>
      <c r="B221" s="14">
        <v>0.4291666666666667</v>
      </c>
      <c r="C221" s="14" t="s">
        <v>78</v>
      </c>
      <c r="D221" s="11">
        <v>2096673</v>
      </c>
      <c r="E221" s="11" t="s">
        <v>83</v>
      </c>
      <c r="F221" s="11"/>
      <c r="G221" s="15">
        <v>2.6</v>
      </c>
      <c r="H221" s="15">
        <v>12.8</v>
      </c>
      <c r="I221" s="15"/>
      <c r="J221" s="15"/>
      <c r="K221" s="15"/>
      <c r="L221" s="15"/>
      <c r="M221" s="15">
        <v>8.4</v>
      </c>
      <c r="N221" s="15">
        <v>4</v>
      </c>
      <c r="O221" s="15">
        <v>17</v>
      </c>
      <c r="P221" s="15"/>
      <c r="Q221" s="15">
        <v>0.156</v>
      </c>
      <c r="R221" s="15"/>
      <c r="S221" s="15"/>
      <c r="T221" s="25">
        <f t="shared" si="8"/>
        <v>0.05</v>
      </c>
      <c r="U221" s="15">
        <v>0.16</v>
      </c>
      <c r="V221" s="15">
        <v>0.57999999999999996</v>
      </c>
      <c r="W221" s="15">
        <v>0.57999999999999996</v>
      </c>
      <c r="X221" s="15">
        <v>0.111</v>
      </c>
      <c r="Y221" s="15">
        <v>0.11899999999999999</v>
      </c>
      <c r="Z221" s="15"/>
      <c r="AA221" s="15"/>
      <c r="AB221" s="22">
        <f>0.5*2</f>
        <v>1</v>
      </c>
      <c r="AC221" s="22">
        <f>0.5*2</f>
        <v>1</v>
      </c>
      <c r="AD221" s="15"/>
      <c r="AE221" s="15"/>
      <c r="AF221" s="15"/>
      <c r="AG221" s="15"/>
      <c r="AH221" s="22">
        <f>0.5*0.002</f>
        <v>1E-3</v>
      </c>
      <c r="AI221" s="15"/>
      <c r="AJ221" s="15"/>
      <c r="AK221" s="15"/>
      <c r="AL221" s="15"/>
      <c r="AM221" s="15"/>
      <c r="AN221" s="15"/>
      <c r="AO221" s="15"/>
      <c r="AP221" s="15"/>
      <c r="AQ221" s="15"/>
      <c r="AR221" s="15"/>
      <c r="AS221" s="15">
        <v>3.7</v>
      </c>
      <c r="AT221" s="22">
        <f>0.5*10</f>
        <v>5</v>
      </c>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v>0.33</v>
      </c>
      <c r="BV221" s="15" t="s">
        <v>93</v>
      </c>
      <c r="BW221" s="21">
        <v>32.5</v>
      </c>
      <c r="BX221" s="15">
        <v>0</v>
      </c>
      <c r="BY221" s="15">
        <v>3</v>
      </c>
      <c r="BZ221" s="15" t="s">
        <v>120</v>
      </c>
    </row>
    <row r="222" spans="1:78" ht="15" customHeight="1" x14ac:dyDescent="0.2">
      <c r="A222" s="13">
        <v>43473</v>
      </c>
      <c r="B222" s="14">
        <v>0.33333333333333331</v>
      </c>
      <c r="C222" s="14" t="s">
        <v>78</v>
      </c>
      <c r="D222" s="11">
        <v>2107065</v>
      </c>
      <c r="E222" s="13" t="s">
        <v>79</v>
      </c>
      <c r="F222" s="15">
        <v>4078</v>
      </c>
      <c r="G222" s="31">
        <v>8.4</v>
      </c>
      <c r="H222" s="31">
        <v>10</v>
      </c>
      <c r="I222" s="31"/>
      <c r="J222" s="31"/>
      <c r="K222" s="31"/>
      <c r="L222" s="31"/>
      <c r="M222" s="15">
        <v>26</v>
      </c>
      <c r="N222" s="15">
        <v>72</v>
      </c>
      <c r="O222" s="15">
        <v>79</v>
      </c>
      <c r="P222" s="15"/>
      <c r="Q222" s="15">
        <v>0.9</v>
      </c>
      <c r="R222" s="15"/>
      <c r="S222" s="15"/>
      <c r="T222" s="25">
        <f t="shared" si="8"/>
        <v>0.05</v>
      </c>
      <c r="U222" s="29">
        <v>0.9</v>
      </c>
      <c r="V222" s="29">
        <v>16</v>
      </c>
      <c r="W222" s="15">
        <v>16</v>
      </c>
      <c r="X222" s="15">
        <v>2</v>
      </c>
      <c r="Y222" s="15">
        <v>3.3</v>
      </c>
      <c r="Z222" s="15"/>
      <c r="AA222" s="15"/>
      <c r="AB222" s="15">
        <v>7</v>
      </c>
      <c r="AC222" s="15">
        <v>35</v>
      </c>
      <c r="AD222" s="15"/>
      <c r="AE222" s="15"/>
      <c r="AF222" s="15"/>
      <c r="AG222" s="15"/>
      <c r="AH222" s="15">
        <v>0.08</v>
      </c>
      <c r="AI222" s="27">
        <v>2.8545212877667796E-3</v>
      </c>
      <c r="AJ222" s="15"/>
      <c r="AK222" s="15"/>
      <c r="AL222" s="15"/>
      <c r="AM222" s="15"/>
      <c r="AN222" s="15"/>
      <c r="AO222" s="15"/>
      <c r="AP222" s="27"/>
      <c r="AQ222" s="15"/>
      <c r="AR222" s="15"/>
      <c r="AS222" s="27"/>
      <c r="AT222" s="28">
        <v>10000</v>
      </c>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21"/>
      <c r="BX222" s="15"/>
      <c r="BY222" s="15"/>
      <c r="BZ222" s="15"/>
    </row>
    <row r="223" spans="1:78" ht="15" customHeight="1" x14ac:dyDescent="0.2">
      <c r="A223" s="13">
        <v>43474</v>
      </c>
      <c r="B223" s="14">
        <v>0.40972222222222227</v>
      </c>
      <c r="C223" s="14" t="s">
        <v>78</v>
      </c>
      <c r="D223" s="11">
        <v>2107065</v>
      </c>
      <c r="E223" s="11" t="s">
        <v>80</v>
      </c>
      <c r="F223" s="11"/>
      <c r="G223" s="15">
        <v>2.5</v>
      </c>
      <c r="H223" s="15">
        <v>14.2</v>
      </c>
      <c r="I223" s="15"/>
      <c r="J223" s="15"/>
      <c r="K223" s="15"/>
      <c r="L223" s="15"/>
      <c r="M223" s="15">
        <v>14.4</v>
      </c>
      <c r="N223" s="15">
        <v>4</v>
      </c>
      <c r="O223" s="15">
        <v>25</v>
      </c>
      <c r="P223" s="15"/>
      <c r="Q223" s="15">
        <v>0.11700000000000001</v>
      </c>
      <c r="R223" s="15"/>
      <c r="S223" s="15"/>
      <c r="T223" s="25">
        <f t="shared" si="8"/>
        <v>0.05</v>
      </c>
      <c r="U223" s="15">
        <v>0.17</v>
      </c>
      <c r="V223" s="15">
        <v>0.21</v>
      </c>
      <c r="W223" s="15">
        <v>0.26</v>
      </c>
      <c r="X223" s="15">
        <v>5.1999999999999998E-2</v>
      </c>
      <c r="Y223" s="15">
        <v>7.0999999999999994E-2</v>
      </c>
      <c r="Z223" s="15"/>
      <c r="AA223" s="15"/>
      <c r="AB223" s="22">
        <f>0.5*2</f>
        <v>1</v>
      </c>
      <c r="AC223" s="22">
        <f>0.5*2</f>
        <v>1</v>
      </c>
      <c r="AD223" s="15"/>
      <c r="AE223" s="15"/>
      <c r="AF223" s="15"/>
      <c r="AG223" s="15"/>
      <c r="AH223" s="22">
        <f>0.5*0.002</f>
        <v>1E-3</v>
      </c>
      <c r="AI223" s="15"/>
      <c r="AJ223" s="15"/>
      <c r="AK223" s="15"/>
      <c r="AL223" s="15"/>
      <c r="AM223" s="15"/>
      <c r="AN223" s="15"/>
      <c r="AO223" s="15"/>
      <c r="AP223" s="15"/>
      <c r="AQ223" s="15"/>
      <c r="AR223" s="15"/>
      <c r="AS223" s="15">
        <v>1.2</v>
      </c>
      <c r="AT223" s="22">
        <f>0.5*1</f>
        <v>0.5</v>
      </c>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v>0.23</v>
      </c>
      <c r="BV223" s="15" t="s">
        <v>87</v>
      </c>
      <c r="BW223" s="21">
        <v>27.5</v>
      </c>
      <c r="BX223" s="15">
        <v>0</v>
      </c>
      <c r="BY223" s="15">
        <v>0</v>
      </c>
      <c r="BZ223" s="15" t="s">
        <v>102</v>
      </c>
    </row>
    <row r="224" spans="1:78" ht="15" customHeight="1" x14ac:dyDescent="0.2">
      <c r="A224" s="13">
        <v>43474</v>
      </c>
      <c r="B224" s="14">
        <v>0.42708333333333331</v>
      </c>
      <c r="C224" s="14" t="s">
        <v>78</v>
      </c>
      <c r="D224" s="11">
        <v>2107065</v>
      </c>
      <c r="E224" s="11" t="s">
        <v>83</v>
      </c>
      <c r="F224" s="11"/>
      <c r="G224" s="15">
        <v>2.6</v>
      </c>
      <c r="H224" s="15">
        <v>15</v>
      </c>
      <c r="I224" s="15"/>
      <c r="J224" s="15"/>
      <c r="K224" s="15"/>
      <c r="L224" s="15"/>
      <c r="M224" s="15">
        <v>19.7</v>
      </c>
      <c r="N224" s="15">
        <v>8</v>
      </c>
      <c r="O224" s="15">
        <v>38</v>
      </c>
      <c r="P224" s="15"/>
      <c r="Q224" s="15">
        <v>0.11799999999999999</v>
      </c>
      <c r="R224" s="15"/>
      <c r="S224" s="15"/>
      <c r="T224" s="25">
        <f t="shared" si="8"/>
        <v>0.05</v>
      </c>
      <c r="U224" s="15">
        <v>0.15</v>
      </c>
      <c r="V224" s="15">
        <v>0.49</v>
      </c>
      <c r="W224" s="15">
        <v>0.53</v>
      </c>
      <c r="X224" s="15">
        <v>6.3E-2</v>
      </c>
      <c r="Y224" s="15">
        <v>0.123</v>
      </c>
      <c r="Z224" s="15"/>
      <c r="AA224" s="15"/>
      <c r="AB224" s="22">
        <f>0.5*2</f>
        <v>1</v>
      </c>
      <c r="AC224" s="22">
        <f>0.5*2</f>
        <v>1</v>
      </c>
      <c r="AD224" s="15"/>
      <c r="AE224" s="15"/>
      <c r="AF224" s="15"/>
      <c r="AG224" s="15"/>
      <c r="AH224" s="22">
        <f>0.5*0.002</f>
        <v>1E-3</v>
      </c>
      <c r="AI224" s="15"/>
      <c r="AJ224" s="15"/>
      <c r="AK224" s="15"/>
      <c r="AL224" s="15"/>
      <c r="AM224" s="15"/>
      <c r="AN224" s="15"/>
      <c r="AO224" s="15"/>
      <c r="AP224" s="15"/>
      <c r="AQ224" s="15"/>
      <c r="AR224" s="15"/>
      <c r="AS224" s="15">
        <v>5.4</v>
      </c>
      <c r="AT224" s="22">
        <f>0.5*1</f>
        <v>0.5</v>
      </c>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v>0.22</v>
      </c>
      <c r="BV224" s="15" t="s">
        <v>85</v>
      </c>
      <c r="BW224" s="21">
        <v>25</v>
      </c>
      <c r="BX224" s="15">
        <v>0</v>
      </c>
      <c r="BY224" s="15">
        <v>1</v>
      </c>
      <c r="BZ224" s="15" t="s">
        <v>109</v>
      </c>
    </row>
    <row r="225" spans="1:78" ht="15" customHeight="1" x14ac:dyDescent="0.2">
      <c r="A225" s="13">
        <v>43514</v>
      </c>
      <c r="B225" s="14">
        <v>0.33333333333333331</v>
      </c>
      <c r="C225" s="14" t="s">
        <v>78</v>
      </c>
      <c r="D225" s="11">
        <v>2127636</v>
      </c>
      <c r="E225" s="13" t="s">
        <v>79</v>
      </c>
      <c r="F225" s="15">
        <v>3282</v>
      </c>
      <c r="G225" s="29">
        <v>8.6</v>
      </c>
      <c r="H225" s="29">
        <v>10</v>
      </c>
      <c r="I225" s="29"/>
      <c r="J225" s="29"/>
      <c r="K225" s="29"/>
      <c r="L225" s="29"/>
      <c r="M225" s="15">
        <v>36</v>
      </c>
      <c r="N225" s="15">
        <v>113</v>
      </c>
      <c r="O225" s="15">
        <v>130</v>
      </c>
      <c r="P225" s="15"/>
      <c r="Q225" s="15">
        <v>0.156</v>
      </c>
      <c r="R225" s="15"/>
      <c r="S225" s="15"/>
      <c r="T225" s="25">
        <f t="shared" si="8"/>
        <v>0.05</v>
      </c>
      <c r="U225" s="29">
        <v>0.21</v>
      </c>
      <c r="V225" s="29">
        <v>25</v>
      </c>
      <c r="W225" s="15">
        <v>26</v>
      </c>
      <c r="X225" s="15">
        <v>0.9</v>
      </c>
      <c r="Y225" s="15">
        <v>2.2999999999999998</v>
      </c>
      <c r="Z225" s="15"/>
      <c r="AA225" s="15"/>
      <c r="AB225" s="15">
        <v>9</v>
      </c>
      <c r="AC225" s="15">
        <v>44</v>
      </c>
      <c r="AD225" s="15"/>
      <c r="AE225" s="15"/>
      <c r="AF225" s="15"/>
      <c r="AG225" s="15"/>
      <c r="AH225" s="22">
        <f>0.05/2</f>
        <v>2.5000000000000001E-2</v>
      </c>
      <c r="AI225" s="30">
        <v>6.6743757706828302E-4</v>
      </c>
      <c r="AJ225" s="15"/>
      <c r="AK225" s="15"/>
      <c r="AL225" s="15"/>
      <c r="AM225" s="15"/>
      <c r="AN225" s="15"/>
      <c r="AO225" s="15"/>
      <c r="AP225" s="30"/>
      <c r="AQ225" s="15"/>
      <c r="AR225" s="15"/>
      <c r="AS225" s="30"/>
      <c r="AT225" s="28">
        <v>60000</v>
      </c>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21"/>
      <c r="BX225" s="15"/>
      <c r="BY225" s="15"/>
      <c r="BZ225" s="15"/>
    </row>
    <row r="226" spans="1:78" ht="15" customHeight="1" x14ac:dyDescent="0.2">
      <c r="A226" s="13">
        <v>43515</v>
      </c>
      <c r="B226" s="14">
        <v>0.44791666666666669</v>
      </c>
      <c r="C226" s="14" t="s">
        <v>78</v>
      </c>
      <c r="D226" s="11">
        <v>2127636</v>
      </c>
      <c r="E226" s="11" t="s">
        <v>80</v>
      </c>
      <c r="F226" s="11"/>
      <c r="G226" s="15">
        <v>2.5</v>
      </c>
      <c r="H226" s="15">
        <v>13.1</v>
      </c>
      <c r="I226" s="15"/>
      <c r="J226" s="15"/>
      <c r="K226" s="15"/>
      <c r="L226" s="15"/>
      <c r="M226" s="15">
        <v>9.6</v>
      </c>
      <c r="N226" s="22">
        <f>0.5*3</f>
        <v>1.5</v>
      </c>
      <c r="O226" s="15">
        <v>20</v>
      </c>
      <c r="P226" s="15"/>
      <c r="Q226" s="15">
        <v>8.4000000000000005E-2</v>
      </c>
      <c r="R226" s="15"/>
      <c r="S226" s="15"/>
      <c r="T226" s="25">
        <f t="shared" si="8"/>
        <v>0.05</v>
      </c>
      <c r="U226" s="15">
        <v>0.13</v>
      </c>
      <c r="V226" s="15">
        <v>0.12</v>
      </c>
      <c r="W226" s="15">
        <v>0.16</v>
      </c>
      <c r="X226" s="15">
        <v>5.8999999999999997E-2</v>
      </c>
      <c r="Y226" s="15">
        <v>6.8000000000000005E-2</v>
      </c>
      <c r="Z226" s="15"/>
      <c r="AA226" s="15"/>
      <c r="AB226" s="22">
        <f>0.5*2</f>
        <v>1</v>
      </c>
      <c r="AC226" s="22">
        <f>0.5*2</f>
        <v>1</v>
      </c>
      <c r="AD226" s="15"/>
      <c r="AE226" s="15"/>
      <c r="AF226" s="15"/>
      <c r="AG226" s="15"/>
      <c r="AH226" s="22">
        <f>0.5*0.002</f>
        <v>1E-3</v>
      </c>
      <c r="AI226" s="15"/>
      <c r="AJ226" s="15"/>
      <c r="AK226" s="15"/>
      <c r="AL226" s="15"/>
      <c r="AM226" s="15"/>
      <c r="AN226" s="15"/>
      <c r="AO226" s="15"/>
      <c r="AP226" s="15"/>
      <c r="AQ226" s="15"/>
      <c r="AR226" s="15"/>
      <c r="AS226" s="15">
        <v>2.1</v>
      </c>
      <c r="AT226" s="22">
        <f>0.5*1</f>
        <v>0.5</v>
      </c>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v>0.32</v>
      </c>
      <c r="BV226" s="15" t="s">
        <v>86</v>
      </c>
      <c r="BW226" s="21">
        <v>30</v>
      </c>
      <c r="BX226" s="15">
        <v>0</v>
      </c>
      <c r="BY226" s="15">
        <v>0</v>
      </c>
      <c r="BZ226" s="15" t="s">
        <v>96</v>
      </c>
    </row>
    <row r="227" spans="1:78" ht="15" customHeight="1" x14ac:dyDescent="0.2">
      <c r="A227" s="13">
        <v>43515</v>
      </c>
      <c r="B227" s="14">
        <v>0.46875</v>
      </c>
      <c r="C227" s="14" t="s">
        <v>78</v>
      </c>
      <c r="D227" s="11">
        <v>2127636</v>
      </c>
      <c r="E227" s="11" t="s">
        <v>83</v>
      </c>
      <c r="F227" s="11"/>
      <c r="G227" s="15">
        <v>2.6</v>
      </c>
      <c r="H227" s="15">
        <v>14.7</v>
      </c>
      <c r="I227" s="15"/>
      <c r="J227" s="15"/>
      <c r="K227" s="15"/>
      <c r="L227" s="15"/>
      <c r="M227" s="15">
        <v>15.7</v>
      </c>
      <c r="N227" s="15">
        <v>7</v>
      </c>
      <c r="O227" s="15">
        <v>30</v>
      </c>
      <c r="P227" s="15"/>
      <c r="Q227" s="15">
        <v>0.08</v>
      </c>
      <c r="R227" s="15"/>
      <c r="S227" s="15"/>
      <c r="T227" s="25">
        <f t="shared" si="8"/>
        <v>0.05</v>
      </c>
      <c r="U227" s="15">
        <v>0.13</v>
      </c>
      <c r="V227" s="15">
        <v>0.42</v>
      </c>
      <c r="W227" s="15">
        <v>0.48</v>
      </c>
      <c r="X227" s="15">
        <v>6.9000000000000006E-2</v>
      </c>
      <c r="Y227" s="15">
        <v>0.106</v>
      </c>
      <c r="Z227" s="15"/>
      <c r="AA227" s="15"/>
      <c r="AB227" s="22">
        <f>0.5*2</f>
        <v>1</v>
      </c>
      <c r="AC227" s="22">
        <f>0.5*2</f>
        <v>1</v>
      </c>
      <c r="AD227" s="15"/>
      <c r="AE227" s="15"/>
      <c r="AF227" s="15"/>
      <c r="AG227" s="15"/>
      <c r="AH227" s="22">
        <f>0.5*0.002</f>
        <v>1E-3</v>
      </c>
      <c r="AI227" s="15"/>
      <c r="AJ227" s="15"/>
      <c r="AK227" s="15"/>
      <c r="AL227" s="15"/>
      <c r="AM227" s="15"/>
      <c r="AN227" s="15"/>
      <c r="AO227" s="15"/>
      <c r="AP227" s="15"/>
      <c r="AQ227" s="15"/>
      <c r="AR227" s="15"/>
      <c r="AS227" s="15">
        <v>4.2</v>
      </c>
      <c r="AT227" s="22">
        <f>0.5*10</f>
        <v>5</v>
      </c>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v>0.27</v>
      </c>
      <c r="BV227" s="15" t="s">
        <v>87</v>
      </c>
      <c r="BW227" s="21">
        <v>27.5</v>
      </c>
      <c r="BX227" s="15">
        <v>0</v>
      </c>
      <c r="BY227" s="15">
        <v>1</v>
      </c>
      <c r="BZ227" s="15" t="s">
        <v>108</v>
      </c>
    </row>
    <row r="228" spans="1:78" ht="15" customHeight="1" x14ac:dyDescent="0.2">
      <c r="A228" s="13">
        <v>43543</v>
      </c>
      <c r="B228" s="14">
        <v>0.33333333333333331</v>
      </c>
      <c r="C228" s="14" t="s">
        <v>78</v>
      </c>
      <c r="D228" s="11">
        <v>2145947</v>
      </c>
      <c r="E228" s="13" t="s">
        <v>79</v>
      </c>
      <c r="F228" s="15">
        <v>3627</v>
      </c>
      <c r="G228" s="29">
        <v>8.6</v>
      </c>
      <c r="H228" s="29">
        <v>10</v>
      </c>
      <c r="I228" s="29"/>
      <c r="J228" s="29"/>
      <c r="K228" s="29"/>
      <c r="L228" s="29"/>
      <c r="M228" s="15">
        <v>37</v>
      </c>
      <c r="N228" s="15">
        <v>111</v>
      </c>
      <c r="O228" s="15">
        <v>133</v>
      </c>
      <c r="P228" s="15"/>
      <c r="Q228" s="15">
        <v>3.4</v>
      </c>
      <c r="R228" s="15"/>
      <c r="S228" s="15"/>
      <c r="T228" s="15">
        <v>13.2</v>
      </c>
      <c r="U228" s="29">
        <v>16.600000000000001</v>
      </c>
      <c r="V228" s="29">
        <v>33</v>
      </c>
      <c r="W228" s="15">
        <v>12.1</v>
      </c>
      <c r="X228" s="15">
        <v>8.5</v>
      </c>
      <c r="Y228" s="15">
        <v>46</v>
      </c>
      <c r="Z228" s="15"/>
      <c r="AA228" s="15"/>
      <c r="AB228" s="15">
        <v>12</v>
      </c>
      <c r="AC228" s="15">
        <v>57</v>
      </c>
      <c r="AD228" s="15"/>
      <c r="AE228" s="15"/>
      <c r="AF228" s="15"/>
      <c r="AG228" s="15"/>
      <c r="AH228" s="22">
        <f>0.05/2</f>
        <v>2.5000000000000001E-2</v>
      </c>
      <c r="AI228" s="30">
        <v>6.9801468874782966E-4</v>
      </c>
      <c r="AJ228" s="15"/>
      <c r="AK228" s="15"/>
      <c r="AL228" s="15"/>
      <c r="AM228" s="15"/>
      <c r="AN228" s="15"/>
      <c r="AO228" s="15"/>
      <c r="AP228" s="30"/>
      <c r="AQ228" s="15"/>
      <c r="AR228" s="15"/>
      <c r="AS228" s="30"/>
      <c r="AT228" s="26">
        <f>100/2</f>
        <v>50</v>
      </c>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21"/>
      <c r="BX228" s="15"/>
      <c r="BY228" s="15"/>
      <c r="BZ228" s="15"/>
    </row>
    <row r="229" spans="1:78" ht="15" customHeight="1" x14ac:dyDescent="0.2">
      <c r="A229" s="13">
        <v>43544</v>
      </c>
      <c r="B229" s="14">
        <v>0.47569444444444442</v>
      </c>
      <c r="C229" s="14" t="s">
        <v>78</v>
      </c>
      <c r="D229" s="11">
        <v>2145947</v>
      </c>
      <c r="E229" s="11" t="s">
        <v>80</v>
      </c>
      <c r="F229" s="11"/>
      <c r="G229" s="15">
        <v>2.5</v>
      </c>
      <c r="H229" s="15">
        <v>13.1</v>
      </c>
      <c r="I229" s="15"/>
      <c r="J229" s="15"/>
      <c r="K229" s="15"/>
      <c r="L229" s="15"/>
      <c r="M229" s="15">
        <v>18.8</v>
      </c>
      <c r="N229" s="22">
        <f>0.5*3</f>
        <v>1.5</v>
      </c>
      <c r="O229" s="15">
        <v>34</v>
      </c>
      <c r="P229" s="15"/>
      <c r="Q229" s="15">
        <v>0.104</v>
      </c>
      <c r="R229" s="15"/>
      <c r="S229" s="15"/>
      <c r="T229" s="25">
        <f>0.5*0.1</f>
        <v>0.05</v>
      </c>
      <c r="U229" s="15">
        <v>0.15</v>
      </c>
      <c r="V229" s="15">
        <v>0.16</v>
      </c>
      <c r="W229" s="15">
        <v>0.21</v>
      </c>
      <c r="X229" s="15">
        <v>0.08</v>
      </c>
      <c r="Y229" s="15">
        <v>9.2999999999999999E-2</v>
      </c>
      <c r="Z229" s="15"/>
      <c r="AA229" s="15"/>
      <c r="AB229" s="22">
        <f>0.5*2</f>
        <v>1</v>
      </c>
      <c r="AC229" s="22">
        <f>0.5*2</f>
        <v>1</v>
      </c>
      <c r="AD229" s="15"/>
      <c r="AE229" s="15"/>
      <c r="AF229" s="15"/>
      <c r="AG229" s="15"/>
      <c r="AH229" s="15">
        <v>4.0000000000000001E-3</v>
      </c>
      <c r="AI229" s="15"/>
      <c r="AJ229" s="15"/>
      <c r="AK229" s="15"/>
      <c r="AL229" s="15"/>
      <c r="AM229" s="15"/>
      <c r="AN229" s="15"/>
      <c r="AO229" s="15"/>
      <c r="AP229" s="15"/>
      <c r="AQ229" s="15"/>
      <c r="AR229" s="15"/>
      <c r="AS229" s="15">
        <v>4.2</v>
      </c>
      <c r="AT229" s="22">
        <f>0.5*10</f>
        <v>5</v>
      </c>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v>0.26</v>
      </c>
      <c r="BV229" s="15" t="s">
        <v>119</v>
      </c>
      <c r="BW229" s="21">
        <v>32.5</v>
      </c>
      <c r="BX229" s="15">
        <v>0</v>
      </c>
      <c r="BY229" s="15">
        <v>0</v>
      </c>
      <c r="BZ229" s="15" t="s">
        <v>120</v>
      </c>
    </row>
    <row r="230" spans="1:78" ht="15" customHeight="1" x14ac:dyDescent="0.2">
      <c r="A230" s="13">
        <v>43544</v>
      </c>
      <c r="B230" s="14">
        <v>0.49305555555555558</v>
      </c>
      <c r="C230" s="14" t="s">
        <v>78</v>
      </c>
      <c r="D230" s="11">
        <v>2145947</v>
      </c>
      <c r="E230" s="11" t="s">
        <v>83</v>
      </c>
      <c r="F230" s="11"/>
      <c r="G230" s="15">
        <v>2.6</v>
      </c>
      <c r="H230" s="15">
        <v>14.1</v>
      </c>
      <c r="I230" s="15"/>
      <c r="J230" s="15"/>
      <c r="K230" s="15"/>
      <c r="L230" s="15"/>
      <c r="M230" s="15">
        <v>27</v>
      </c>
      <c r="N230" s="15">
        <v>9</v>
      </c>
      <c r="O230" s="15">
        <v>48</v>
      </c>
      <c r="P230" s="15"/>
      <c r="Q230" s="15">
        <v>0.129</v>
      </c>
      <c r="R230" s="15"/>
      <c r="S230" s="15"/>
      <c r="T230" s="15">
        <v>0.22</v>
      </c>
      <c r="U230" s="15">
        <v>0.36</v>
      </c>
      <c r="V230" s="15">
        <v>0.55000000000000004</v>
      </c>
      <c r="W230" s="15">
        <v>0.77</v>
      </c>
      <c r="X230" s="15">
        <v>0.16300000000000001</v>
      </c>
      <c r="Y230" s="15">
        <v>0.24</v>
      </c>
      <c r="Z230" s="15"/>
      <c r="AA230" s="15"/>
      <c r="AB230" s="22">
        <f>0.5*2</f>
        <v>1</v>
      </c>
      <c r="AC230" s="22">
        <f>0.5*2</f>
        <v>1</v>
      </c>
      <c r="AD230" s="15"/>
      <c r="AE230" s="15"/>
      <c r="AF230" s="15"/>
      <c r="AG230" s="15"/>
      <c r="AH230" s="15">
        <v>3.0000000000000001E-3</v>
      </c>
      <c r="AI230" s="15"/>
      <c r="AJ230" s="15"/>
      <c r="AK230" s="15"/>
      <c r="AL230" s="15"/>
      <c r="AM230" s="15"/>
      <c r="AN230" s="15"/>
      <c r="AO230" s="15"/>
      <c r="AP230" s="15"/>
      <c r="AQ230" s="15"/>
      <c r="AR230" s="15"/>
      <c r="AS230" s="15">
        <v>4</v>
      </c>
      <c r="AT230" s="22">
        <f>0.5*10</f>
        <v>5</v>
      </c>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v>0.21</v>
      </c>
      <c r="BV230" s="15" t="s">
        <v>87</v>
      </c>
      <c r="BW230" s="21">
        <v>27.5</v>
      </c>
      <c r="BX230" s="15">
        <v>0</v>
      </c>
      <c r="BY230" s="15">
        <v>2</v>
      </c>
      <c r="BZ230" s="15" t="s">
        <v>96</v>
      </c>
    </row>
    <row r="231" spans="1:78" ht="15" customHeight="1" x14ac:dyDescent="0.2">
      <c r="A231" s="13">
        <v>43555</v>
      </c>
      <c r="B231" s="14">
        <v>0.33333333333333331</v>
      </c>
      <c r="C231" s="14" t="s">
        <v>78</v>
      </c>
      <c r="D231" s="11">
        <v>2153056</v>
      </c>
      <c r="E231" s="13" t="s">
        <v>79</v>
      </c>
      <c r="F231" s="15">
        <v>3609</v>
      </c>
      <c r="G231" s="29">
        <v>8.6</v>
      </c>
      <c r="H231" s="29">
        <v>10</v>
      </c>
      <c r="I231" s="29"/>
      <c r="J231" s="29"/>
      <c r="K231" s="29"/>
      <c r="L231" s="29"/>
      <c r="M231" s="15">
        <v>22</v>
      </c>
      <c r="N231" s="15">
        <v>62</v>
      </c>
      <c r="O231" s="15">
        <v>77</v>
      </c>
      <c r="P231" s="15"/>
      <c r="Q231" s="15">
        <v>1.21</v>
      </c>
      <c r="R231" s="15"/>
      <c r="S231" s="15"/>
      <c r="T231" s="25">
        <f t="shared" ref="T231:T236" si="9">0.5*0.1</f>
        <v>0.05</v>
      </c>
      <c r="U231" s="15">
        <v>1.27</v>
      </c>
      <c r="V231" s="15">
        <v>23</v>
      </c>
      <c r="W231" s="15">
        <v>24</v>
      </c>
      <c r="X231" s="15">
        <v>0.6</v>
      </c>
      <c r="Y231" s="15">
        <v>1.9</v>
      </c>
      <c r="Z231" s="15"/>
      <c r="AA231" s="15"/>
      <c r="AB231" s="15">
        <v>8</v>
      </c>
      <c r="AC231" s="15">
        <v>45</v>
      </c>
      <c r="AD231" s="15"/>
      <c r="AE231" s="15"/>
      <c r="AF231" s="15"/>
      <c r="AG231" s="15"/>
      <c r="AH231" s="15">
        <v>7.0000000000000007E-2</v>
      </c>
      <c r="AI231" s="27">
        <v>2.6110286371350652E-3</v>
      </c>
      <c r="AJ231" s="15"/>
      <c r="AK231" s="15"/>
      <c r="AL231" s="15"/>
      <c r="AM231" s="15"/>
      <c r="AN231" s="15"/>
      <c r="AO231" s="15"/>
      <c r="AP231" s="27"/>
      <c r="AQ231" s="15"/>
      <c r="AR231" s="15"/>
      <c r="AS231" s="27"/>
      <c r="AT231" s="19">
        <v>10000</v>
      </c>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21"/>
      <c r="BX231" s="15"/>
      <c r="BY231" s="15"/>
      <c r="BZ231" s="15"/>
    </row>
    <row r="232" spans="1:78" ht="15" customHeight="1" x14ac:dyDescent="0.2">
      <c r="A232" s="13">
        <v>43565</v>
      </c>
      <c r="B232" s="14">
        <v>0.3888888888888889</v>
      </c>
      <c r="C232" s="14" t="s">
        <v>78</v>
      </c>
      <c r="D232" s="11">
        <v>2159764</v>
      </c>
      <c r="E232" s="11" t="s">
        <v>80</v>
      </c>
      <c r="F232" s="11"/>
      <c r="G232" s="15">
        <v>4.5</v>
      </c>
      <c r="H232" s="15">
        <v>10.199999999999999</v>
      </c>
      <c r="I232" s="15"/>
      <c r="J232" s="15"/>
      <c r="K232" s="15"/>
      <c r="L232" s="15"/>
      <c r="M232" s="15">
        <v>9.5</v>
      </c>
      <c r="N232" s="15">
        <v>1.5</v>
      </c>
      <c r="O232" s="15">
        <v>28</v>
      </c>
      <c r="P232" s="15"/>
      <c r="Q232" s="15">
        <v>2.7E-2</v>
      </c>
      <c r="R232" s="15"/>
      <c r="S232" s="15"/>
      <c r="T232" s="25">
        <f t="shared" si="9"/>
        <v>0.05</v>
      </c>
      <c r="U232" s="25">
        <f>0.5*0.11</f>
        <v>5.5E-2</v>
      </c>
      <c r="V232" s="15">
        <v>0.11</v>
      </c>
      <c r="W232" s="15">
        <v>0.15</v>
      </c>
      <c r="X232" s="22">
        <f>0.5*0.004</f>
        <v>2E-3</v>
      </c>
      <c r="Y232" s="15">
        <v>2.4E-2</v>
      </c>
      <c r="Z232" s="15"/>
      <c r="AA232" s="15"/>
      <c r="AB232" s="22">
        <f>0.5*2</f>
        <v>1</v>
      </c>
      <c r="AC232" s="22">
        <f>0.5*2</f>
        <v>1</v>
      </c>
      <c r="AD232" s="15"/>
      <c r="AE232" s="15"/>
      <c r="AF232" s="15"/>
      <c r="AG232" s="15"/>
      <c r="AH232" s="22">
        <f>0.5*0.002</f>
        <v>1E-3</v>
      </c>
      <c r="AI232" s="15"/>
      <c r="AJ232" s="15"/>
      <c r="AK232" s="15"/>
      <c r="AL232" s="15"/>
      <c r="AM232" s="15"/>
      <c r="AN232" s="15"/>
      <c r="AO232" s="15"/>
      <c r="AP232" s="15"/>
      <c r="AQ232" s="15"/>
      <c r="AR232" s="15"/>
      <c r="AS232" s="15">
        <v>1.5</v>
      </c>
      <c r="AT232" s="22">
        <f>0.5*1</f>
        <v>0.5</v>
      </c>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v>0.18</v>
      </c>
      <c r="BV232" s="15" t="s">
        <v>103</v>
      </c>
      <c r="BW232" s="21">
        <v>35</v>
      </c>
      <c r="BX232" s="15">
        <v>0</v>
      </c>
      <c r="BY232" s="15">
        <v>0</v>
      </c>
      <c r="BZ232" s="15" t="s">
        <v>102</v>
      </c>
    </row>
    <row r="233" spans="1:78" ht="15" customHeight="1" x14ac:dyDescent="0.2">
      <c r="A233" s="13">
        <v>43565</v>
      </c>
      <c r="B233" s="14">
        <v>0.4055555555555555</v>
      </c>
      <c r="C233" s="14" t="s">
        <v>78</v>
      </c>
      <c r="D233" s="11">
        <v>2159764</v>
      </c>
      <c r="E233" s="11" t="s">
        <v>83</v>
      </c>
      <c r="F233" s="11"/>
      <c r="G233" s="15">
        <v>4.8</v>
      </c>
      <c r="H233" s="15">
        <v>11.2</v>
      </c>
      <c r="I233" s="15"/>
      <c r="J233" s="15"/>
      <c r="K233" s="15"/>
      <c r="L233" s="15"/>
      <c r="M233" s="15">
        <v>21</v>
      </c>
      <c r="N233" s="15">
        <v>11</v>
      </c>
      <c r="O233" s="15">
        <v>51</v>
      </c>
      <c r="P233" s="15"/>
      <c r="Q233" s="15">
        <v>0.10299999999999999</v>
      </c>
      <c r="R233" s="15"/>
      <c r="S233" s="15"/>
      <c r="T233" s="25">
        <f t="shared" si="9"/>
        <v>0.05</v>
      </c>
      <c r="U233" s="15">
        <v>0.15</v>
      </c>
      <c r="V233" s="15">
        <v>0.32</v>
      </c>
      <c r="W233" s="15">
        <v>0.37</v>
      </c>
      <c r="X233" s="22">
        <f>0.5*0.004</f>
        <v>2E-3</v>
      </c>
      <c r="Y233" s="15">
        <v>8.1000000000000003E-2</v>
      </c>
      <c r="Z233" s="15"/>
      <c r="AA233" s="15"/>
      <c r="AB233" s="22">
        <f>0.5*2</f>
        <v>1</v>
      </c>
      <c r="AC233" s="22">
        <f>0.5*2</f>
        <v>1</v>
      </c>
      <c r="AD233" s="15"/>
      <c r="AE233" s="15"/>
      <c r="AF233" s="15"/>
      <c r="AG233" s="15"/>
      <c r="AH233" s="22">
        <f>0.5*0.002</f>
        <v>1E-3</v>
      </c>
      <c r="AI233" s="15"/>
      <c r="AJ233" s="15"/>
      <c r="AK233" s="15"/>
      <c r="AL233" s="15"/>
      <c r="AM233" s="15"/>
      <c r="AN233" s="15"/>
      <c r="AO233" s="15"/>
      <c r="AP233" s="15"/>
      <c r="AQ233" s="15"/>
      <c r="AR233" s="15"/>
      <c r="AS233" s="15">
        <v>2.4</v>
      </c>
      <c r="AT233" s="22">
        <f>0.5*1</f>
        <v>0.5</v>
      </c>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v>0.18</v>
      </c>
      <c r="BV233" s="15" t="s">
        <v>93</v>
      </c>
      <c r="BW233" s="21">
        <v>32.5</v>
      </c>
      <c r="BX233" s="15">
        <v>0</v>
      </c>
      <c r="BY233" s="15">
        <v>0</v>
      </c>
      <c r="BZ233" s="15" t="s">
        <v>109</v>
      </c>
    </row>
    <row r="234" spans="1:78" ht="15" customHeight="1" x14ac:dyDescent="0.2">
      <c r="A234" s="13">
        <v>43592</v>
      </c>
      <c r="B234" s="14">
        <v>0.33333333333333331</v>
      </c>
      <c r="C234" s="14" t="s">
        <v>78</v>
      </c>
      <c r="D234" s="11">
        <v>2174016</v>
      </c>
      <c r="E234" s="13" t="s">
        <v>79</v>
      </c>
      <c r="F234" s="15">
        <v>3397</v>
      </c>
      <c r="G234" s="29">
        <v>8.5</v>
      </c>
      <c r="H234" s="29">
        <v>10</v>
      </c>
      <c r="I234" s="29"/>
      <c r="J234" s="29"/>
      <c r="K234" s="29"/>
      <c r="L234" s="29"/>
      <c r="M234" s="15">
        <v>46</v>
      </c>
      <c r="N234" s="15">
        <v>151</v>
      </c>
      <c r="O234" s="15">
        <v>147</v>
      </c>
      <c r="P234" s="15"/>
      <c r="Q234" s="15">
        <v>0.81</v>
      </c>
      <c r="R234" s="15"/>
      <c r="S234" s="15"/>
      <c r="T234" s="25">
        <f t="shared" si="9"/>
        <v>0.05</v>
      </c>
      <c r="U234" s="15">
        <v>0.81</v>
      </c>
      <c r="V234" s="15">
        <v>23</v>
      </c>
      <c r="W234" s="15">
        <v>23</v>
      </c>
      <c r="X234" s="15">
        <v>1.1499999999999999</v>
      </c>
      <c r="Y234" s="15">
        <v>2.7</v>
      </c>
      <c r="Z234" s="15"/>
      <c r="AA234" s="15"/>
      <c r="AB234" s="15">
        <v>13</v>
      </c>
      <c r="AC234" s="15">
        <v>62</v>
      </c>
      <c r="AD234" s="15"/>
      <c r="AE234" s="15"/>
      <c r="AF234" s="15"/>
      <c r="AG234" s="15"/>
      <c r="AH234" s="22">
        <f>0.05/2</f>
        <v>2.5000000000000001E-2</v>
      </c>
      <c r="AI234" s="15">
        <v>1.0885028653535151E-3</v>
      </c>
      <c r="AJ234" s="15"/>
      <c r="AK234" s="15"/>
      <c r="AL234" s="15"/>
      <c r="AM234" s="15"/>
      <c r="AN234" s="15"/>
      <c r="AO234" s="15"/>
      <c r="AP234" s="15"/>
      <c r="AQ234" s="15"/>
      <c r="AR234" s="15"/>
      <c r="AS234" s="15"/>
      <c r="AT234" s="28">
        <v>30000</v>
      </c>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21"/>
      <c r="BX234" s="15"/>
      <c r="BY234" s="15"/>
      <c r="BZ234" s="15"/>
    </row>
    <row r="235" spans="1:78" ht="15" customHeight="1" x14ac:dyDescent="0.2">
      <c r="A235" s="13">
        <v>43593</v>
      </c>
      <c r="B235" s="14">
        <v>0.39583333333333331</v>
      </c>
      <c r="C235" s="14" t="s">
        <v>78</v>
      </c>
      <c r="D235" s="11">
        <v>2174016</v>
      </c>
      <c r="E235" s="11" t="s">
        <v>80</v>
      </c>
      <c r="F235" s="11"/>
      <c r="G235" s="15">
        <v>5.5</v>
      </c>
      <c r="H235" s="15">
        <v>8.3000000000000007</v>
      </c>
      <c r="I235" s="15"/>
      <c r="J235" s="15"/>
      <c r="K235" s="15"/>
      <c r="L235" s="15"/>
      <c r="M235" s="15">
        <v>11.4</v>
      </c>
      <c r="N235" s="15">
        <v>6</v>
      </c>
      <c r="O235" s="15">
        <v>19</v>
      </c>
      <c r="P235" s="15"/>
      <c r="Q235" s="15">
        <v>1.7000000000000001E-2</v>
      </c>
      <c r="R235" s="15"/>
      <c r="S235" s="15"/>
      <c r="T235" s="25">
        <f t="shared" si="9"/>
        <v>0.05</v>
      </c>
      <c r="U235" s="25">
        <f>0.5*0.11</f>
        <v>5.5E-2</v>
      </c>
      <c r="V235" s="15">
        <v>0.17</v>
      </c>
      <c r="W235" s="15">
        <v>0.21</v>
      </c>
      <c r="X235" s="22">
        <f>0.5*0.004</f>
        <v>2E-3</v>
      </c>
      <c r="Y235" s="15">
        <v>1.2E-2</v>
      </c>
      <c r="Z235" s="15"/>
      <c r="AA235" s="15"/>
      <c r="AB235" s="22">
        <f>0.5*2</f>
        <v>1</v>
      </c>
      <c r="AC235" s="22">
        <f>0.5*2</f>
        <v>1</v>
      </c>
      <c r="AD235" s="15"/>
      <c r="AE235" s="15"/>
      <c r="AF235" s="15"/>
      <c r="AG235" s="15"/>
      <c r="AH235" s="22">
        <f>0.5*0.002</f>
        <v>1E-3</v>
      </c>
      <c r="AI235" s="15"/>
      <c r="AJ235" s="15"/>
      <c r="AK235" s="15"/>
      <c r="AL235" s="15"/>
      <c r="AM235" s="15"/>
      <c r="AN235" s="15"/>
      <c r="AO235" s="15"/>
      <c r="AP235" s="15"/>
      <c r="AQ235" s="15"/>
      <c r="AR235" s="15"/>
      <c r="AS235" s="22">
        <f>0.5*0.2</f>
        <v>0.1</v>
      </c>
      <c r="AT235" s="22">
        <f>0.5*10</f>
        <v>5</v>
      </c>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v>0.28000000000000003</v>
      </c>
      <c r="BV235" s="15" t="s">
        <v>84</v>
      </c>
      <c r="BW235" s="21">
        <v>40</v>
      </c>
      <c r="BX235" s="15">
        <v>0</v>
      </c>
      <c r="BY235" s="15">
        <v>0</v>
      </c>
      <c r="BZ235" s="15" t="s">
        <v>82</v>
      </c>
    </row>
    <row r="236" spans="1:78" ht="15" customHeight="1" x14ac:dyDescent="0.2">
      <c r="A236" s="13">
        <v>43593</v>
      </c>
      <c r="B236" s="14">
        <v>0.42708333333333331</v>
      </c>
      <c r="C236" s="14" t="s">
        <v>78</v>
      </c>
      <c r="D236" s="11">
        <v>2174016</v>
      </c>
      <c r="E236" s="11" t="s">
        <v>83</v>
      </c>
      <c r="F236" s="11"/>
      <c r="G236" s="15">
        <v>7.4</v>
      </c>
      <c r="H236" s="15">
        <v>9.9</v>
      </c>
      <c r="I236" s="15"/>
      <c r="J236" s="15"/>
      <c r="K236" s="15"/>
      <c r="L236" s="15"/>
      <c r="M236" s="15">
        <v>18.399999999999999</v>
      </c>
      <c r="N236" s="15">
        <v>9</v>
      </c>
      <c r="O236" s="15">
        <v>27</v>
      </c>
      <c r="P236" s="15"/>
      <c r="Q236" s="15">
        <v>0.03</v>
      </c>
      <c r="R236" s="15"/>
      <c r="S236" s="15"/>
      <c r="T236" s="25">
        <f t="shared" si="9"/>
        <v>0.05</v>
      </c>
      <c r="U236" s="25">
        <f>0.5*0.11</f>
        <v>5.5E-2</v>
      </c>
      <c r="V236" s="15">
        <v>0.69</v>
      </c>
      <c r="W236" s="15">
        <v>0.74</v>
      </c>
      <c r="X236" s="15">
        <v>5.0000000000000001E-3</v>
      </c>
      <c r="Y236" s="15">
        <v>0.08</v>
      </c>
      <c r="Z236" s="15"/>
      <c r="AA236" s="15"/>
      <c r="AB236" s="22">
        <f>0.5*2</f>
        <v>1</v>
      </c>
      <c r="AC236" s="22">
        <f>0.5*2</f>
        <v>1</v>
      </c>
      <c r="AD236" s="15"/>
      <c r="AE236" s="15"/>
      <c r="AF236" s="15"/>
      <c r="AG236" s="15"/>
      <c r="AH236" s="22">
        <f>0.5*0.002</f>
        <v>1E-3</v>
      </c>
      <c r="AI236" s="15"/>
      <c r="AJ236" s="15"/>
      <c r="AK236" s="15"/>
      <c r="AL236" s="15"/>
      <c r="AM236" s="15"/>
      <c r="AN236" s="15"/>
      <c r="AO236" s="15"/>
      <c r="AP236" s="15"/>
      <c r="AQ236" s="15"/>
      <c r="AR236" s="15"/>
      <c r="AS236" s="15">
        <v>2.7</v>
      </c>
      <c r="AT236" s="15">
        <v>400</v>
      </c>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v>0.17</v>
      </c>
      <c r="BV236" s="15" t="s">
        <v>87</v>
      </c>
      <c r="BW236" s="21">
        <v>27.5</v>
      </c>
      <c r="BX236" s="15">
        <v>0</v>
      </c>
      <c r="BY236" s="15">
        <v>0</v>
      </c>
      <c r="BZ236" s="15" t="s">
        <v>82</v>
      </c>
    </row>
    <row r="237" spans="1:78" ht="15" customHeight="1" x14ac:dyDescent="0.2">
      <c r="A237" s="13">
        <v>43615</v>
      </c>
      <c r="B237" s="14"/>
      <c r="C237" s="14" t="s">
        <v>90</v>
      </c>
      <c r="D237" s="11"/>
      <c r="E237" s="11" t="s">
        <v>80</v>
      </c>
      <c r="F237" s="11"/>
      <c r="G237" s="15"/>
      <c r="H237" s="15"/>
      <c r="I237" s="15"/>
      <c r="J237" s="15"/>
      <c r="K237" s="15"/>
      <c r="L237" s="15"/>
      <c r="M237" s="15"/>
      <c r="N237" s="15"/>
      <c r="O237" s="15"/>
      <c r="P237" s="15"/>
      <c r="Q237" s="15"/>
      <c r="R237" s="15"/>
      <c r="S237" s="15"/>
      <c r="T237" s="25"/>
      <c r="U237" s="15"/>
      <c r="V237" s="15"/>
      <c r="W237" s="15"/>
      <c r="X237" s="22"/>
      <c r="Y237" s="15"/>
      <c r="Z237" s="15"/>
      <c r="AA237" s="15"/>
      <c r="AB237" s="22"/>
      <c r="AC237" s="22"/>
      <c r="AD237" s="15"/>
      <c r="AE237" s="15"/>
      <c r="AF237" s="15"/>
      <c r="AG237" s="15"/>
      <c r="AH237" s="22"/>
      <c r="AI237" s="15"/>
      <c r="AJ237" s="15"/>
      <c r="AK237" s="15"/>
      <c r="AL237" s="15"/>
      <c r="AM237" s="15"/>
      <c r="AN237" s="15"/>
      <c r="AO237" s="15"/>
      <c r="AP237" s="15"/>
      <c r="AQ237" s="15"/>
      <c r="AR237" s="15"/>
      <c r="AS237" s="15"/>
      <c r="AT237" s="22"/>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v>0.15</v>
      </c>
      <c r="BV237" s="32"/>
      <c r="BW237" s="33"/>
      <c r="BX237" s="32"/>
      <c r="BY237" s="32"/>
      <c r="BZ237" s="15"/>
    </row>
    <row r="238" spans="1:78" ht="15" customHeight="1" x14ac:dyDescent="0.2">
      <c r="A238" s="13">
        <v>43615</v>
      </c>
      <c r="B238" s="14"/>
      <c r="C238" s="14" t="s">
        <v>90</v>
      </c>
      <c r="D238" s="11"/>
      <c r="E238" s="11" t="s">
        <v>83</v>
      </c>
      <c r="F238" s="11"/>
      <c r="G238" s="15"/>
      <c r="H238" s="15"/>
      <c r="I238" s="15"/>
      <c r="J238" s="15"/>
      <c r="K238" s="15"/>
      <c r="L238" s="15"/>
      <c r="M238" s="15"/>
      <c r="N238" s="15"/>
      <c r="O238" s="15"/>
      <c r="P238" s="15"/>
      <c r="Q238" s="15"/>
      <c r="R238" s="15"/>
      <c r="S238" s="15"/>
      <c r="T238" s="25"/>
      <c r="U238" s="15"/>
      <c r="V238" s="15"/>
      <c r="W238" s="15"/>
      <c r="X238" s="22"/>
      <c r="Y238" s="15"/>
      <c r="Z238" s="15"/>
      <c r="AA238" s="15"/>
      <c r="AB238" s="22"/>
      <c r="AC238" s="22"/>
      <c r="AD238" s="15"/>
      <c r="AE238" s="15"/>
      <c r="AF238" s="15"/>
      <c r="AG238" s="15"/>
      <c r="AH238" s="22"/>
      <c r="AI238" s="15"/>
      <c r="AJ238" s="15"/>
      <c r="AK238" s="15"/>
      <c r="AL238" s="15"/>
      <c r="AM238" s="15"/>
      <c r="AN238" s="15"/>
      <c r="AO238" s="15"/>
      <c r="AP238" s="15"/>
      <c r="AQ238" s="15"/>
      <c r="AR238" s="15"/>
      <c r="AS238" s="15"/>
      <c r="AT238" s="22"/>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v>0.15</v>
      </c>
      <c r="BV238" s="32"/>
      <c r="BW238" s="33"/>
      <c r="BX238" s="32"/>
      <c r="BY238" s="32"/>
      <c r="BZ238" s="15"/>
    </row>
    <row r="239" spans="1:78" ht="15" customHeight="1" x14ac:dyDescent="0.2">
      <c r="A239" s="13">
        <v>43627</v>
      </c>
      <c r="B239" s="14">
        <v>0.35416666666666669</v>
      </c>
      <c r="C239" s="14" t="s">
        <v>78</v>
      </c>
      <c r="D239" s="11">
        <v>2192207</v>
      </c>
      <c r="E239" s="13" t="s">
        <v>79</v>
      </c>
      <c r="F239" s="28">
        <v>3204.2849896006946</v>
      </c>
      <c r="G239" s="29">
        <v>8.4</v>
      </c>
      <c r="H239" s="29">
        <v>10</v>
      </c>
      <c r="I239" s="29"/>
      <c r="J239" s="29"/>
      <c r="K239" s="29"/>
      <c r="L239" s="29"/>
      <c r="M239" s="15">
        <v>32</v>
      </c>
      <c r="N239" s="15">
        <v>110</v>
      </c>
      <c r="O239" s="15">
        <v>125</v>
      </c>
      <c r="P239" s="15"/>
      <c r="Q239" s="15">
        <v>4.4000000000000004</v>
      </c>
      <c r="R239" s="15"/>
      <c r="S239" s="15"/>
      <c r="T239" s="25">
        <f t="shared" ref="T239:T246" si="10">0.5*0.1</f>
        <v>0.05</v>
      </c>
      <c r="U239" s="15">
        <v>4.4000000000000004</v>
      </c>
      <c r="V239" s="15">
        <v>22</v>
      </c>
      <c r="W239" s="15">
        <v>22</v>
      </c>
      <c r="X239" s="15">
        <v>3.2</v>
      </c>
      <c r="Y239" s="15">
        <v>5.2</v>
      </c>
      <c r="Z239" s="15"/>
      <c r="AA239" s="15"/>
      <c r="AB239" s="15">
        <v>3</v>
      </c>
      <c r="AC239" s="15">
        <v>25</v>
      </c>
      <c r="AD239" s="15"/>
      <c r="AE239" s="15"/>
      <c r="AF239" s="15"/>
      <c r="AG239" s="15"/>
      <c r="AH239" s="22">
        <f>0.05/2</f>
        <v>2.5000000000000001E-2</v>
      </c>
      <c r="AI239" s="15">
        <v>9.3251022754823752E-4</v>
      </c>
      <c r="AJ239" s="15"/>
      <c r="AK239" s="15"/>
      <c r="AL239" s="15"/>
      <c r="AM239" s="15"/>
      <c r="AN239" s="15"/>
      <c r="AO239" s="15"/>
      <c r="AP239" s="15"/>
      <c r="AQ239" s="15"/>
      <c r="AR239" s="15"/>
      <c r="AS239" s="15"/>
      <c r="AT239" s="28">
        <v>10000</v>
      </c>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21"/>
      <c r="BX239" s="15"/>
      <c r="BY239" s="15"/>
      <c r="BZ239" s="15"/>
    </row>
    <row r="240" spans="1:78" ht="15" customHeight="1" x14ac:dyDescent="0.2">
      <c r="A240" s="13">
        <v>43628</v>
      </c>
      <c r="B240" s="14">
        <v>0.45833333333333331</v>
      </c>
      <c r="C240" s="14" t="s">
        <v>78</v>
      </c>
      <c r="D240" s="11">
        <v>2192207</v>
      </c>
      <c r="E240" s="11" t="s">
        <v>80</v>
      </c>
      <c r="F240" s="15"/>
      <c r="G240" s="15">
        <v>4.7</v>
      </c>
      <c r="H240" s="15">
        <v>8.4</v>
      </c>
      <c r="I240" s="15"/>
      <c r="J240" s="15"/>
      <c r="K240" s="15"/>
      <c r="L240" s="15"/>
      <c r="M240" s="15">
        <v>6</v>
      </c>
      <c r="N240" s="22">
        <f>0.5*3</f>
        <v>1.5</v>
      </c>
      <c r="O240" s="15">
        <v>9</v>
      </c>
      <c r="P240" s="15"/>
      <c r="Q240" s="15">
        <v>2.5000000000000001E-2</v>
      </c>
      <c r="R240" s="15"/>
      <c r="S240" s="15"/>
      <c r="T240" s="25">
        <f t="shared" si="10"/>
        <v>0.05</v>
      </c>
      <c r="U240" s="25">
        <f>0.5*0.11</f>
        <v>5.5E-2</v>
      </c>
      <c r="V240" s="25">
        <f>0.5*0.1</f>
        <v>0.05</v>
      </c>
      <c r="W240" s="15">
        <v>7.4999999999999997E-2</v>
      </c>
      <c r="X240" s="15">
        <v>2E-3</v>
      </c>
      <c r="Y240" s="15">
        <v>0.01</v>
      </c>
      <c r="Z240" s="15"/>
      <c r="AA240" s="15"/>
      <c r="AB240" s="22">
        <f>0.5*2</f>
        <v>1</v>
      </c>
      <c r="AC240" s="22">
        <f>0.5*2</f>
        <v>1</v>
      </c>
      <c r="AD240" s="15"/>
      <c r="AE240" s="15"/>
      <c r="AF240" s="15"/>
      <c r="AG240" s="15"/>
      <c r="AH240" s="22">
        <f>0.5*0.002</f>
        <v>1E-3</v>
      </c>
      <c r="AI240" s="15"/>
      <c r="AJ240" s="15"/>
      <c r="AK240" s="15"/>
      <c r="AL240" s="15"/>
      <c r="AM240" s="15"/>
      <c r="AN240" s="15"/>
      <c r="AO240" s="15"/>
      <c r="AP240" s="15"/>
      <c r="AQ240" s="15"/>
      <c r="AR240" s="15"/>
      <c r="AS240" s="22">
        <f>0.5*0.1</f>
        <v>0.05</v>
      </c>
      <c r="AT240" s="22">
        <f>0.5*1</f>
        <v>0.5</v>
      </c>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v>0.21</v>
      </c>
      <c r="BV240" s="15" t="s">
        <v>84</v>
      </c>
      <c r="BW240" s="21">
        <v>40</v>
      </c>
      <c r="BX240" s="15">
        <v>0</v>
      </c>
      <c r="BY240" s="15">
        <v>0</v>
      </c>
      <c r="BZ240" s="15" t="s">
        <v>82</v>
      </c>
    </row>
    <row r="241" spans="1:78" ht="15" customHeight="1" x14ac:dyDescent="0.2">
      <c r="A241" s="13">
        <v>43628</v>
      </c>
      <c r="B241" s="14">
        <v>0.4375</v>
      </c>
      <c r="C241" s="14" t="s">
        <v>78</v>
      </c>
      <c r="D241" s="11">
        <v>2192207</v>
      </c>
      <c r="E241" s="11" t="s">
        <v>83</v>
      </c>
      <c r="F241" s="15"/>
      <c r="G241" s="15">
        <v>6.5</v>
      </c>
      <c r="H241" s="15">
        <v>8.6999999999999993</v>
      </c>
      <c r="I241" s="15"/>
      <c r="J241" s="15"/>
      <c r="K241" s="15"/>
      <c r="L241" s="15"/>
      <c r="M241" s="15">
        <v>19.399999999999999</v>
      </c>
      <c r="N241" s="15">
        <v>14</v>
      </c>
      <c r="O241" s="15">
        <v>38</v>
      </c>
      <c r="P241" s="15"/>
      <c r="Q241" s="15">
        <v>9.9000000000000005E-2</v>
      </c>
      <c r="R241" s="15"/>
      <c r="S241" s="15"/>
      <c r="T241" s="25">
        <f t="shared" si="10"/>
        <v>0.05</v>
      </c>
      <c r="U241" s="15">
        <v>0.14000000000000001</v>
      </c>
      <c r="V241" s="15">
        <v>0.42</v>
      </c>
      <c r="W241" s="15">
        <v>0.47</v>
      </c>
      <c r="X241" s="15">
        <v>2E-3</v>
      </c>
      <c r="Y241" s="15">
        <v>0.11600000000000001</v>
      </c>
      <c r="Z241" s="15"/>
      <c r="AA241" s="15"/>
      <c r="AB241" s="22">
        <f>0.5*2</f>
        <v>1</v>
      </c>
      <c r="AC241" s="22">
        <f>0.5*2</f>
        <v>1</v>
      </c>
      <c r="AD241" s="15"/>
      <c r="AE241" s="15"/>
      <c r="AF241" s="15"/>
      <c r="AG241" s="15"/>
      <c r="AH241" s="22">
        <f>0.5*0.002</f>
        <v>1E-3</v>
      </c>
      <c r="AI241" s="15"/>
      <c r="AJ241" s="15"/>
      <c r="AK241" s="15"/>
      <c r="AL241" s="15"/>
      <c r="AM241" s="15"/>
      <c r="AN241" s="15"/>
      <c r="AO241" s="15"/>
      <c r="AP241" s="15"/>
      <c r="AQ241" s="15"/>
      <c r="AR241" s="15"/>
      <c r="AS241" s="15">
        <v>1.74</v>
      </c>
      <c r="AT241" s="15">
        <v>100</v>
      </c>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v>0.18</v>
      </c>
      <c r="BV241" s="15" t="s">
        <v>93</v>
      </c>
      <c r="BW241" s="21">
        <v>32.5</v>
      </c>
      <c r="BX241" s="15">
        <v>0</v>
      </c>
      <c r="BY241" s="15" t="s">
        <v>123</v>
      </c>
      <c r="BZ241" s="15" t="s">
        <v>82</v>
      </c>
    </row>
    <row r="242" spans="1:78" ht="15" customHeight="1" x14ac:dyDescent="0.2">
      <c r="A242" s="13">
        <v>43661</v>
      </c>
      <c r="B242" s="14">
        <v>0.35416666666666669</v>
      </c>
      <c r="C242" s="14" t="s">
        <v>78</v>
      </c>
      <c r="D242" s="11">
        <v>2209602</v>
      </c>
      <c r="E242" s="13" t="s">
        <v>79</v>
      </c>
      <c r="F242" s="28">
        <v>4167.0642946412027</v>
      </c>
      <c r="G242" s="29">
        <v>8.3000000000000007</v>
      </c>
      <c r="H242" s="29">
        <v>10</v>
      </c>
      <c r="I242" s="29"/>
      <c r="J242" s="29"/>
      <c r="K242" s="29"/>
      <c r="L242" s="29"/>
      <c r="M242" s="15">
        <v>22</v>
      </c>
      <c r="N242" s="15">
        <v>58</v>
      </c>
      <c r="O242" s="15">
        <v>64</v>
      </c>
      <c r="P242" s="15"/>
      <c r="Q242" s="15">
        <v>0.24</v>
      </c>
      <c r="R242" s="15"/>
      <c r="S242" s="15"/>
      <c r="T242" s="25">
        <f t="shared" si="10"/>
        <v>0.05</v>
      </c>
      <c r="U242" s="15">
        <v>0.27</v>
      </c>
      <c r="V242" s="15">
        <v>11</v>
      </c>
      <c r="W242" s="15">
        <v>11</v>
      </c>
      <c r="X242" s="15">
        <v>0.81</v>
      </c>
      <c r="Y242" s="15">
        <v>1.6</v>
      </c>
      <c r="Z242" s="15"/>
      <c r="AA242" s="15"/>
      <c r="AB242" s="15">
        <v>6</v>
      </c>
      <c r="AC242" s="15">
        <v>22</v>
      </c>
      <c r="AD242" s="15"/>
      <c r="AE242" s="15"/>
      <c r="AF242" s="15"/>
      <c r="AG242" s="15"/>
      <c r="AH242" s="22">
        <f>0.05/2</f>
        <v>2.5000000000000001E-2</v>
      </c>
      <c r="AI242" s="15">
        <v>1.5104210839765259E-3</v>
      </c>
      <c r="AJ242" s="15"/>
      <c r="AK242" s="15"/>
      <c r="AL242" s="15"/>
      <c r="AM242" s="15"/>
      <c r="AN242" s="15"/>
      <c r="AO242" s="15"/>
      <c r="AP242" s="15"/>
      <c r="AQ242" s="15"/>
      <c r="AR242" s="15"/>
      <c r="AS242" s="15"/>
      <c r="AT242" s="19">
        <v>20000</v>
      </c>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21"/>
      <c r="BX242" s="15"/>
      <c r="BY242" s="15"/>
      <c r="BZ242" s="15"/>
    </row>
    <row r="243" spans="1:78" ht="15" customHeight="1" x14ac:dyDescent="0.2">
      <c r="A243" s="13">
        <v>43662</v>
      </c>
      <c r="B243" s="14">
        <v>0.41666666666666669</v>
      </c>
      <c r="C243" s="14" t="s">
        <v>78</v>
      </c>
      <c r="D243" s="11">
        <v>2209602</v>
      </c>
      <c r="E243" s="11" t="s">
        <v>80</v>
      </c>
      <c r="F243" s="15"/>
      <c r="G243" s="15">
        <v>2.8</v>
      </c>
      <c r="H243" s="15">
        <v>7.8</v>
      </c>
      <c r="I243" s="15"/>
      <c r="J243" s="15"/>
      <c r="K243" s="15"/>
      <c r="L243" s="15"/>
      <c r="M243" s="15">
        <v>182</v>
      </c>
      <c r="N243" s="15">
        <v>21</v>
      </c>
      <c r="O243" s="15">
        <v>470</v>
      </c>
      <c r="P243" s="15"/>
      <c r="Q243" s="15">
        <v>9.2999999999999999E-2</v>
      </c>
      <c r="R243" s="15"/>
      <c r="S243" s="15"/>
      <c r="T243" s="25">
        <f t="shared" si="10"/>
        <v>0.05</v>
      </c>
      <c r="U243" s="15">
        <v>0.12</v>
      </c>
      <c r="V243" s="15">
        <v>0.33</v>
      </c>
      <c r="W243" s="15">
        <v>0.33</v>
      </c>
      <c r="X243" s="15">
        <v>3.9E-2</v>
      </c>
      <c r="Y243" s="15">
        <v>0.125</v>
      </c>
      <c r="Z243" s="15"/>
      <c r="AA243" s="15"/>
      <c r="AB243" s="22">
        <f t="shared" ref="AB243:AC246" si="11">0.5*2</f>
        <v>1</v>
      </c>
      <c r="AC243" s="22">
        <f t="shared" si="11"/>
        <v>1</v>
      </c>
      <c r="AD243" s="15"/>
      <c r="AE243" s="15"/>
      <c r="AF243" s="15"/>
      <c r="AG243" s="15"/>
      <c r="AH243" s="15">
        <v>0.57999999999999996</v>
      </c>
      <c r="AI243" s="15"/>
      <c r="AJ243" s="15"/>
      <c r="AK243" s="15"/>
      <c r="AL243" s="15"/>
      <c r="AM243" s="15"/>
      <c r="AN243" s="15"/>
      <c r="AO243" s="15"/>
      <c r="AP243" s="15"/>
      <c r="AQ243" s="15"/>
      <c r="AR243" s="15"/>
      <c r="AS243" s="15">
        <v>1.6</v>
      </c>
      <c r="AT243" s="22">
        <f>0.5*10</f>
        <v>5</v>
      </c>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v>0.03</v>
      </c>
      <c r="BV243" s="15" t="s">
        <v>81</v>
      </c>
      <c r="BW243" s="21">
        <v>20</v>
      </c>
      <c r="BX243" s="15">
        <v>0</v>
      </c>
      <c r="BY243" s="15">
        <v>0</v>
      </c>
      <c r="BZ243" s="15" t="s">
        <v>102</v>
      </c>
    </row>
    <row r="244" spans="1:78" ht="15" customHeight="1" x14ac:dyDescent="0.2">
      <c r="A244" s="13">
        <v>43662</v>
      </c>
      <c r="B244" s="14">
        <v>0.43055555555555558</v>
      </c>
      <c r="C244" s="14" t="s">
        <v>78</v>
      </c>
      <c r="D244" s="11">
        <v>2209602</v>
      </c>
      <c r="E244" s="11" t="s">
        <v>83</v>
      </c>
      <c r="F244" s="15"/>
      <c r="G244" s="15">
        <v>2.8</v>
      </c>
      <c r="H244" s="15">
        <v>7.9</v>
      </c>
      <c r="I244" s="15"/>
      <c r="J244" s="15"/>
      <c r="K244" s="15"/>
      <c r="L244" s="15"/>
      <c r="M244" s="15">
        <v>196</v>
      </c>
      <c r="N244" s="15">
        <v>21</v>
      </c>
      <c r="O244" s="15">
        <v>560</v>
      </c>
      <c r="P244" s="15"/>
      <c r="Q244" s="15">
        <v>9.2999999999999999E-2</v>
      </c>
      <c r="R244" s="15"/>
      <c r="S244" s="15"/>
      <c r="T244" s="25">
        <f t="shared" si="10"/>
        <v>0.05</v>
      </c>
      <c r="U244" s="15">
        <v>0.12</v>
      </c>
      <c r="V244" s="15">
        <v>0.4</v>
      </c>
      <c r="W244" s="15">
        <v>0.4</v>
      </c>
      <c r="X244" s="15">
        <v>4.2000000000000003E-2</v>
      </c>
      <c r="Y244" s="15">
        <v>0.125</v>
      </c>
      <c r="Z244" s="15"/>
      <c r="AA244" s="15"/>
      <c r="AB244" s="22">
        <f t="shared" si="11"/>
        <v>1</v>
      </c>
      <c r="AC244" s="22">
        <f t="shared" si="11"/>
        <v>1</v>
      </c>
      <c r="AD244" s="15"/>
      <c r="AE244" s="15"/>
      <c r="AF244" s="15"/>
      <c r="AG244" s="15"/>
      <c r="AH244" s="15">
        <v>0.33</v>
      </c>
      <c r="AI244" s="15"/>
      <c r="AJ244" s="15"/>
      <c r="AK244" s="15"/>
      <c r="AL244" s="15"/>
      <c r="AM244" s="15"/>
      <c r="AN244" s="15"/>
      <c r="AO244" s="15"/>
      <c r="AP244" s="15"/>
      <c r="AQ244" s="15"/>
      <c r="AR244" s="15"/>
      <c r="AS244" s="15">
        <v>3.2</v>
      </c>
      <c r="AT244" s="22">
        <f>0.5*10</f>
        <v>5</v>
      </c>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v>0.03</v>
      </c>
      <c r="BV244" s="15" t="s">
        <v>81</v>
      </c>
      <c r="BW244" s="21">
        <v>20</v>
      </c>
      <c r="BX244" s="15">
        <v>0</v>
      </c>
      <c r="BY244" s="15">
        <v>0</v>
      </c>
      <c r="BZ244" s="15" t="s">
        <v>96</v>
      </c>
    </row>
    <row r="245" spans="1:78" ht="15" customHeight="1" x14ac:dyDescent="0.2">
      <c r="A245" s="13">
        <v>43691</v>
      </c>
      <c r="B245" s="14">
        <v>0.4375</v>
      </c>
      <c r="C245" s="14" t="s">
        <v>78</v>
      </c>
      <c r="D245" s="11">
        <v>2224754</v>
      </c>
      <c r="E245" s="11" t="s">
        <v>80</v>
      </c>
      <c r="F245" s="15"/>
      <c r="G245" s="15">
        <v>2.2000000000000002</v>
      </c>
      <c r="H245" s="15">
        <v>6.8</v>
      </c>
      <c r="I245" s="15"/>
      <c r="J245" s="15"/>
      <c r="K245" s="15"/>
      <c r="L245" s="15"/>
      <c r="M245" s="15">
        <v>2</v>
      </c>
      <c r="N245" s="22">
        <f>0.5*3</f>
        <v>1.5</v>
      </c>
      <c r="O245" s="15">
        <v>13</v>
      </c>
      <c r="P245" s="15"/>
      <c r="Q245" s="15">
        <v>0.27</v>
      </c>
      <c r="R245" s="15"/>
      <c r="S245" s="15"/>
      <c r="T245" s="25">
        <f t="shared" si="10"/>
        <v>0.05</v>
      </c>
      <c r="U245" s="15">
        <v>0.31</v>
      </c>
      <c r="V245" s="15">
        <v>0.28000000000000003</v>
      </c>
      <c r="W245" s="15">
        <v>0.33</v>
      </c>
      <c r="X245" s="15">
        <v>0.19800000000000001</v>
      </c>
      <c r="Y245" s="15">
        <v>0.23</v>
      </c>
      <c r="Z245" s="15"/>
      <c r="AA245" s="15"/>
      <c r="AB245" s="22">
        <f t="shared" si="11"/>
        <v>1</v>
      </c>
      <c r="AC245" s="22">
        <f t="shared" si="11"/>
        <v>1</v>
      </c>
      <c r="AD245" s="15"/>
      <c r="AE245" s="15"/>
      <c r="AF245" s="15"/>
      <c r="AG245" s="15"/>
      <c r="AH245" s="15">
        <v>0.14000000000000001</v>
      </c>
      <c r="AI245" s="15"/>
      <c r="AJ245" s="15"/>
      <c r="AK245" s="15"/>
      <c r="AL245" s="15"/>
      <c r="AM245" s="15"/>
      <c r="AN245" s="15"/>
      <c r="AO245" s="15"/>
      <c r="AP245" s="15"/>
      <c r="AQ245" s="15"/>
      <c r="AR245" s="15"/>
      <c r="AS245" s="15">
        <v>6.7</v>
      </c>
      <c r="AT245" s="22">
        <f>0.5*10</f>
        <v>5</v>
      </c>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v>0.35</v>
      </c>
      <c r="BV245" s="15" t="s">
        <v>106</v>
      </c>
      <c r="BW245" s="21">
        <v>42.5</v>
      </c>
      <c r="BX245" s="15">
        <v>0</v>
      </c>
      <c r="BY245" s="15">
        <v>0</v>
      </c>
      <c r="BZ245" s="15" t="s">
        <v>102</v>
      </c>
    </row>
    <row r="246" spans="1:78" ht="15" customHeight="1" x14ac:dyDescent="0.2">
      <c r="A246" s="13">
        <v>43691</v>
      </c>
      <c r="B246" s="14">
        <v>0.3923611111111111</v>
      </c>
      <c r="C246" s="14" t="s">
        <v>78</v>
      </c>
      <c r="D246" s="11">
        <v>2224754</v>
      </c>
      <c r="E246" s="11" t="s">
        <v>83</v>
      </c>
      <c r="F246" s="15"/>
      <c r="G246" s="15">
        <v>2.2000000000000002</v>
      </c>
      <c r="H246" s="15">
        <v>6.7</v>
      </c>
      <c r="I246" s="15"/>
      <c r="J246" s="15"/>
      <c r="K246" s="15"/>
      <c r="L246" s="15"/>
      <c r="M246" s="15">
        <v>7.3</v>
      </c>
      <c r="N246" s="15">
        <v>4</v>
      </c>
      <c r="O246" s="15">
        <v>16</v>
      </c>
      <c r="P246" s="15"/>
      <c r="Q246" s="15">
        <v>0.34</v>
      </c>
      <c r="R246" s="15"/>
      <c r="S246" s="15"/>
      <c r="T246" s="25">
        <f t="shared" si="10"/>
        <v>0.05</v>
      </c>
      <c r="U246" s="15">
        <v>0.39</v>
      </c>
      <c r="V246" s="15">
        <v>0.56000000000000005</v>
      </c>
      <c r="W246" s="15">
        <v>0.6</v>
      </c>
      <c r="X246" s="15">
        <v>0.23</v>
      </c>
      <c r="Y246" s="15">
        <v>0.28000000000000003</v>
      </c>
      <c r="Z246" s="15"/>
      <c r="AA246" s="15"/>
      <c r="AB246" s="22">
        <f t="shared" si="11"/>
        <v>1</v>
      </c>
      <c r="AC246" s="22">
        <f t="shared" si="11"/>
        <v>1</v>
      </c>
      <c r="AD246" s="15"/>
      <c r="AE246" s="15"/>
      <c r="AF246" s="15"/>
      <c r="AG246" s="15"/>
      <c r="AH246" s="15">
        <v>0.04</v>
      </c>
      <c r="AI246" s="15"/>
      <c r="AJ246" s="15"/>
      <c r="AK246" s="15"/>
      <c r="AL246" s="15"/>
      <c r="AM246" s="15"/>
      <c r="AN246" s="15"/>
      <c r="AO246" s="15"/>
      <c r="AP246" s="15"/>
      <c r="AQ246" s="15"/>
      <c r="AR246" s="15"/>
      <c r="AS246" s="15">
        <v>6.4</v>
      </c>
      <c r="AT246" s="22">
        <f>0.5*10</f>
        <v>5</v>
      </c>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v>0.28000000000000003</v>
      </c>
      <c r="BV246" s="15" t="s">
        <v>93</v>
      </c>
      <c r="BW246" s="21">
        <v>32.5</v>
      </c>
      <c r="BX246" s="15">
        <v>0</v>
      </c>
      <c r="BY246" s="15">
        <v>0</v>
      </c>
      <c r="BZ246" s="15" t="s">
        <v>102</v>
      </c>
    </row>
    <row r="247" spans="1:78" ht="15" customHeight="1" x14ac:dyDescent="0.2">
      <c r="A247" s="13">
        <v>43703</v>
      </c>
      <c r="B247" s="14">
        <v>0.35416666666666669</v>
      </c>
      <c r="C247" s="14" t="s">
        <v>78</v>
      </c>
      <c r="D247" s="11">
        <v>2231233</v>
      </c>
      <c r="E247" s="13" t="s">
        <v>79</v>
      </c>
      <c r="F247" s="28">
        <v>3539.4185735271985</v>
      </c>
      <c r="G247" s="29">
        <v>8.4</v>
      </c>
      <c r="H247" s="29">
        <v>10</v>
      </c>
      <c r="I247" s="29"/>
      <c r="J247" s="29"/>
      <c r="K247" s="29"/>
      <c r="L247" s="29"/>
      <c r="M247" s="15">
        <v>14.4</v>
      </c>
      <c r="N247" s="15">
        <v>46</v>
      </c>
      <c r="O247" s="15">
        <v>50</v>
      </c>
      <c r="P247" s="15"/>
      <c r="Q247" s="15">
        <v>0.92</v>
      </c>
      <c r="R247" s="15"/>
      <c r="S247" s="15"/>
      <c r="T247" s="15">
        <v>0.12</v>
      </c>
      <c r="U247" s="15">
        <v>1.04</v>
      </c>
      <c r="V247" s="15">
        <v>8</v>
      </c>
      <c r="W247" s="15">
        <v>9</v>
      </c>
      <c r="X247" s="15">
        <v>0.81</v>
      </c>
      <c r="Y247" s="15">
        <v>1.4</v>
      </c>
      <c r="Z247" s="15"/>
      <c r="AA247" s="15"/>
      <c r="AB247" s="15">
        <v>5</v>
      </c>
      <c r="AC247" s="15">
        <v>11</v>
      </c>
      <c r="AD247" s="15"/>
      <c r="AE247" s="15"/>
      <c r="AF247" s="15"/>
      <c r="AG247" s="15"/>
      <c r="AH247" s="22">
        <f>0.05/2</f>
        <v>2.5000000000000001E-2</v>
      </c>
      <c r="AI247" s="16">
        <v>1.2417583883414271E-3</v>
      </c>
      <c r="AJ247" s="15"/>
      <c r="AK247" s="15"/>
      <c r="AL247" s="15"/>
      <c r="AM247" s="15"/>
      <c r="AN247" s="15"/>
      <c r="AO247" s="15"/>
      <c r="AP247" s="16"/>
      <c r="AQ247" s="15"/>
      <c r="AR247" s="15"/>
      <c r="AS247" s="16"/>
      <c r="AT247" s="19">
        <v>2000</v>
      </c>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21"/>
      <c r="BX247" s="15"/>
      <c r="BY247" s="15"/>
      <c r="BZ247" s="15"/>
    </row>
    <row r="248" spans="1:78" ht="15" customHeight="1" x14ac:dyDescent="0.2">
      <c r="A248" s="13">
        <v>43718</v>
      </c>
      <c r="B248" s="14">
        <v>0.33333333333333331</v>
      </c>
      <c r="C248" s="14" t="s">
        <v>78</v>
      </c>
      <c r="D248" s="11">
        <v>2240042</v>
      </c>
      <c r="E248" s="13" t="s">
        <v>79</v>
      </c>
      <c r="F248" s="28">
        <v>4064.9091449074076</v>
      </c>
      <c r="G248" s="29">
        <v>8.5</v>
      </c>
      <c r="H248" s="29">
        <v>10</v>
      </c>
      <c r="I248" s="29"/>
      <c r="J248" s="29"/>
      <c r="K248" s="29"/>
      <c r="L248" s="29"/>
      <c r="M248" s="15">
        <v>21</v>
      </c>
      <c r="N248" s="15">
        <v>67</v>
      </c>
      <c r="O248" s="15">
        <v>74</v>
      </c>
      <c r="P248" s="15"/>
      <c r="Q248" s="15">
        <v>0.31</v>
      </c>
      <c r="R248" s="15"/>
      <c r="S248" s="15"/>
      <c r="T248" s="15">
        <v>0.11</v>
      </c>
      <c r="U248" s="15">
        <v>0.42</v>
      </c>
      <c r="V248" s="15">
        <v>14</v>
      </c>
      <c r="W248" s="15">
        <v>14</v>
      </c>
      <c r="X248" s="15">
        <v>0.35</v>
      </c>
      <c r="Y248" s="15">
        <v>0.8</v>
      </c>
      <c r="Z248" s="15"/>
      <c r="AA248" s="15"/>
      <c r="AB248" s="15">
        <v>11</v>
      </c>
      <c r="AC248" s="15">
        <v>44</v>
      </c>
      <c r="AD248" s="15"/>
      <c r="AE248" s="15"/>
      <c r="AF248" s="15"/>
      <c r="AG248" s="15"/>
      <c r="AH248" s="15">
        <v>0.05</v>
      </c>
      <c r="AI248" s="27">
        <v>1.6322209714345311E-3</v>
      </c>
      <c r="AJ248" s="15"/>
      <c r="AK248" s="15"/>
      <c r="AL248" s="15"/>
      <c r="AM248" s="15"/>
      <c r="AN248" s="15"/>
      <c r="AO248" s="15"/>
      <c r="AP248" s="27"/>
      <c r="AQ248" s="15"/>
      <c r="AR248" s="15"/>
      <c r="AS248" s="27"/>
      <c r="AT248" s="19">
        <v>2000</v>
      </c>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21"/>
      <c r="BX248" s="15"/>
      <c r="BY248" s="15"/>
      <c r="BZ248" s="15"/>
    </row>
    <row r="249" spans="1:78" ht="15" customHeight="1" x14ac:dyDescent="0.2">
      <c r="A249" s="13">
        <v>43719</v>
      </c>
      <c r="B249" s="14">
        <v>0.49652777777777773</v>
      </c>
      <c r="C249" s="14" t="s">
        <v>78</v>
      </c>
      <c r="D249" s="11">
        <v>2240042</v>
      </c>
      <c r="E249" s="11" t="s">
        <v>80</v>
      </c>
      <c r="F249" s="15"/>
      <c r="G249" s="15">
        <v>2.7</v>
      </c>
      <c r="H249" s="15">
        <v>7.1</v>
      </c>
      <c r="I249" s="15"/>
      <c r="J249" s="15"/>
      <c r="K249" s="15"/>
      <c r="L249" s="15"/>
      <c r="M249" s="15">
        <v>1.69</v>
      </c>
      <c r="N249" s="22">
        <f>0.5*3</f>
        <v>1.5</v>
      </c>
      <c r="O249" s="15">
        <v>10</v>
      </c>
      <c r="P249" s="15"/>
      <c r="Q249" s="15">
        <v>7.3999999999999996E-2</v>
      </c>
      <c r="R249" s="15"/>
      <c r="S249" s="15"/>
      <c r="T249" s="25">
        <f t="shared" ref="T249:T259" si="12">0.5*0.1</f>
        <v>0.05</v>
      </c>
      <c r="U249" s="15">
        <v>0.12</v>
      </c>
      <c r="V249" s="15">
        <v>0.11</v>
      </c>
      <c r="W249" s="15">
        <v>0.16</v>
      </c>
      <c r="X249" s="15">
        <v>7.3999999999999996E-2</v>
      </c>
      <c r="Y249" s="15">
        <v>8.6999999999999994E-2</v>
      </c>
      <c r="Z249" s="15"/>
      <c r="AA249" s="15"/>
      <c r="AB249" s="22">
        <f>0.5*2</f>
        <v>1</v>
      </c>
      <c r="AC249" s="22">
        <f>0.5*2</f>
        <v>1</v>
      </c>
      <c r="AD249" s="15"/>
      <c r="AE249" s="15"/>
      <c r="AF249" s="15"/>
      <c r="AG249" s="15"/>
      <c r="AH249" s="22">
        <f>0.5*0.002</f>
        <v>1E-3</v>
      </c>
      <c r="AI249" s="15"/>
      <c r="AJ249" s="15"/>
      <c r="AK249" s="15"/>
      <c r="AL249" s="15"/>
      <c r="AM249" s="15"/>
      <c r="AN249" s="15"/>
      <c r="AO249" s="15"/>
      <c r="AP249" s="15"/>
      <c r="AQ249" s="15"/>
      <c r="AR249" s="15"/>
      <c r="AS249" s="15">
        <v>2.2000000000000002</v>
      </c>
      <c r="AT249" s="22">
        <f>0.5*1</f>
        <v>0.5</v>
      </c>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21">
        <v>0.5</v>
      </c>
      <c r="BV249" s="15" t="s">
        <v>91</v>
      </c>
      <c r="BW249" s="21">
        <v>47.5</v>
      </c>
      <c r="BX249" s="15">
        <v>0</v>
      </c>
      <c r="BY249" s="15">
        <v>0</v>
      </c>
      <c r="BZ249" s="15" t="s">
        <v>110</v>
      </c>
    </row>
    <row r="250" spans="1:78" ht="15" customHeight="1" x14ac:dyDescent="0.2">
      <c r="A250" s="13">
        <v>43719</v>
      </c>
      <c r="B250" s="14">
        <v>0.43055555555555558</v>
      </c>
      <c r="C250" s="14" t="s">
        <v>78</v>
      </c>
      <c r="D250" s="11">
        <v>2240042</v>
      </c>
      <c r="E250" s="11" t="s">
        <v>83</v>
      </c>
      <c r="F250" s="15"/>
      <c r="G250" s="15">
        <v>2.9</v>
      </c>
      <c r="H250" s="15">
        <v>7.7</v>
      </c>
      <c r="I250" s="15"/>
      <c r="J250" s="15"/>
      <c r="K250" s="15"/>
      <c r="L250" s="15"/>
      <c r="M250" s="15">
        <v>4.5</v>
      </c>
      <c r="N250" s="15">
        <v>6</v>
      </c>
      <c r="O250" s="15">
        <v>10</v>
      </c>
      <c r="P250" s="15"/>
      <c r="Q250" s="15">
        <v>7.0000000000000007E-2</v>
      </c>
      <c r="R250" s="15"/>
      <c r="S250" s="15"/>
      <c r="T250" s="25">
        <f t="shared" si="12"/>
        <v>0.05</v>
      </c>
      <c r="U250" s="15">
        <v>0.12</v>
      </c>
      <c r="V250" s="15">
        <v>0.32</v>
      </c>
      <c r="W250" s="15">
        <v>0.37</v>
      </c>
      <c r="X250" s="15">
        <v>7.0000000000000007E-2</v>
      </c>
      <c r="Y250" s="15">
        <v>0.108</v>
      </c>
      <c r="Z250" s="15"/>
      <c r="AA250" s="15"/>
      <c r="AB250" s="22">
        <f>0.5*2</f>
        <v>1</v>
      </c>
      <c r="AC250" s="22">
        <f>0.5*2</f>
        <v>1</v>
      </c>
      <c r="AD250" s="15"/>
      <c r="AE250" s="15"/>
      <c r="AF250" s="15"/>
      <c r="AG250" s="15"/>
      <c r="AH250" s="22">
        <f>0.5*0.002</f>
        <v>1E-3</v>
      </c>
      <c r="AI250" s="15"/>
      <c r="AJ250" s="15"/>
      <c r="AK250" s="15"/>
      <c r="AL250" s="15"/>
      <c r="AM250" s="15"/>
      <c r="AN250" s="15"/>
      <c r="AO250" s="15"/>
      <c r="AP250" s="15"/>
      <c r="AQ250" s="15"/>
      <c r="AR250" s="15"/>
      <c r="AS250" s="15">
        <v>5</v>
      </c>
      <c r="AT250" s="22">
        <f>0.5*10</f>
        <v>5</v>
      </c>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v>0.43</v>
      </c>
      <c r="BV250" s="15" t="s">
        <v>107</v>
      </c>
      <c r="BW250" s="21">
        <v>37.5</v>
      </c>
      <c r="BX250" s="15">
        <v>0</v>
      </c>
      <c r="BY250" s="15">
        <v>0</v>
      </c>
      <c r="BZ250" s="15" t="s">
        <v>110</v>
      </c>
    </row>
    <row r="251" spans="1:78" ht="15" customHeight="1" x14ac:dyDescent="0.2">
      <c r="A251" s="13">
        <v>43745</v>
      </c>
      <c r="B251" s="14">
        <v>0.35416666666666669</v>
      </c>
      <c r="C251" s="14" t="s">
        <v>78</v>
      </c>
      <c r="D251" s="11">
        <v>2255646</v>
      </c>
      <c r="E251" s="13" t="s">
        <v>79</v>
      </c>
      <c r="F251" s="28">
        <v>3825.2873949479172</v>
      </c>
      <c r="G251" s="29">
        <v>8.4</v>
      </c>
      <c r="H251" s="29">
        <v>10</v>
      </c>
      <c r="I251" s="29"/>
      <c r="J251" s="29"/>
      <c r="K251" s="29"/>
      <c r="L251" s="29"/>
      <c r="M251" s="15">
        <v>44</v>
      </c>
      <c r="N251" s="15">
        <v>147</v>
      </c>
      <c r="O251" s="15">
        <v>149</v>
      </c>
      <c r="P251" s="15"/>
      <c r="Q251" s="15">
        <v>0.53</v>
      </c>
      <c r="R251" s="15"/>
      <c r="S251" s="15"/>
      <c r="T251" s="25">
        <f t="shared" si="12"/>
        <v>0.05</v>
      </c>
      <c r="U251" s="15">
        <v>0.55000000000000004</v>
      </c>
      <c r="V251" s="15">
        <v>31</v>
      </c>
      <c r="W251" s="15">
        <v>31</v>
      </c>
      <c r="X251" s="15">
        <v>2.2000000000000002</v>
      </c>
      <c r="Y251" s="15">
        <v>4</v>
      </c>
      <c r="Z251" s="15"/>
      <c r="AA251" s="15"/>
      <c r="AB251" s="15">
        <v>7</v>
      </c>
      <c r="AC251" s="15">
        <v>20</v>
      </c>
      <c r="AD251" s="15"/>
      <c r="AE251" s="15"/>
      <c r="AF251" s="15"/>
      <c r="AG251" s="15"/>
      <c r="AH251" s="22">
        <f>0.05/2</f>
        <v>2.5000000000000001E-2</v>
      </c>
      <c r="AI251" s="16">
        <v>1.2972439517884987E-3</v>
      </c>
      <c r="AJ251" s="15"/>
      <c r="AK251" s="15"/>
      <c r="AL251" s="15"/>
      <c r="AM251" s="15"/>
      <c r="AN251" s="15"/>
      <c r="AO251" s="15"/>
      <c r="AP251" s="16"/>
      <c r="AQ251" s="15"/>
      <c r="AR251" s="15"/>
      <c r="AS251" s="16"/>
      <c r="AT251" s="19">
        <v>10000</v>
      </c>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21"/>
      <c r="BX251" s="15"/>
      <c r="BY251" s="15"/>
      <c r="BZ251" s="15"/>
    </row>
    <row r="252" spans="1:78" ht="15" customHeight="1" x14ac:dyDescent="0.2">
      <c r="A252" s="13">
        <v>43746</v>
      </c>
      <c r="B252" s="14">
        <v>0.39583333333333331</v>
      </c>
      <c r="C252" s="14" t="s">
        <v>78</v>
      </c>
      <c r="D252" s="11">
        <v>2255646</v>
      </c>
      <c r="E252" s="11" t="s">
        <v>80</v>
      </c>
      <c r="F252" s="15"/>
      <c r="G252" s="15">
        <v>4.3</v>
      </c>
      <c r="H252" s="15">
        <v>9.1</v>
      </c>
      <c r="I252" s="15"/>
      <c r="J252" s="15"/>
      <c r="K252" s="15"/>
      <c r="L252" s="15"/>
      <c r="M252" s="15">
        <v>5</v>
      </c>
      <c r="N252" s="15">
        <v>1.5</v>
      </c>
      <c r="O252" s="15">
        <v>12</v>
      </c>
      <c r="P252" s="15"/>
      <c r="Q252" s="15">
        <v>1.4E-2</v>
      </c>
      <c r="R252" s="15"/>
      <c r="S252" s="15"/>
      <c r="T252" s="25">
        <f t="shared" si="12"/>
        <v>0.05</v>
      </c>
      <c r="U252" s="25">
        <f>0.5*0.11</f>
        <v>5.5E-2</v>
      </c>
      <c r="V252" s="25">
        <f>0.5*0.1</f>
        <v>0.05</v>
      </c>
      <c r="W252" s="15">
        <v>7.4999999999999997E-2</v>
      </c>
      <c r="X252" s="15">
        <v>2E-3</v>
      </c>
      <c r="Y252" s="15">
        <v>2.1999999999999999E-2</v>
      </c>
      <c r="Z252" s="15"/>
      <c r="AA252" s="15"/>
      <c r="AB252" s="22">
        <f>0.5*2</f>
        <v>1</v>
      </c>
      <c r="AC252" s="22">
        <f>0.5*2</f>
        <v>1</v>
      </c>
      <c r="AD252" s="15"/>
      <c r="AE252" s="15"/>
      <c r="AF252" s="15"/>
      <c r="AG252" s="15"/>
      <c r="AH252" s="22">
        <f>0.5*0.002</f>
        <v>1E-3</v>
      </c>
      <c r="AI252" s="15"/>
      <c r="AJ252" s="15"/>
      <c r="AK252" s="15"/>
      <c r="AL252" s="15"/>
      <c r="AM252" s="15"/>
      <c r="AN252" s="15"/>
      <c r="AO252" s="15"/>
      <c r="AP252" s="15"/>
      <c r="AQ252" s="15"/>
      <c r="AR252" s="15"/>
      <c r="AS252" s="15">
        <v>0.66</v>
      </c>
      <c r="AT252" s="22">
        <f>0.5*1</f>
        <v>0.5</v>
      </c>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v>0.59</v>
      </c>
      <c r="BV252" s="15" t="s">
        <v>93</v>
      </c>
      <c r="BW252" s="21">
        <v>32.5</v>
      </c>
      <c r="BX252" s="15">
        <v>0</v>
      </c>
      <c r="BY252" s="15">
        <v>0</v>
      </c>
      <c r="BZ252" s="15" t="s">
        <v>82</v>
      </c>
    </row>
    <row r="253" spans="1:78" ht="15" customHeight="1" x14ac:dyDescent="0.2">
      <c r="A253" s="13">
        <v>43746</v>
      </c>
      <c r="B253" s="14">
        <v>0.4861111111111111</v>
      </c>
      <c r="C253" s="14" t="s">
        <v>78</v>
      </c>
      <c r="D253" s="11">
        <v>2255646</v>
      </c>
      <c r="E253" s="11" t="s">
        <v>83</v>
      </c>
      <c r="F253" s="15"/>
      <c r="G253" s="15">
        <v>5.2</v>
      </c>
      <c r="H253" s="15">
        <v>10.6</v>
      </c>
      <c r="I253" s="15"/>
      <c r="J253" s="15"/>
      <c r="K253" s="15"/>
      <c r="L253" s="15"/>
      <c r="M253" s="15">
        <v>14.6</v>
      </c>
      <c r="N253" s="15">
        <v>10</v>
      </c>
      <c r="O253" s="15">
        <v>30</v>
      </c>
      <c r="P253" s="15"/>
      <c r="Q253" s="15">
        <v>1.9E-2</v>
      </c>
      <c r="R253" s="15"/>
      <c r="S253" s="15"/>
      <c r="T253" s="25">
        <f t="shared" si="12"/>
        <v>0.05</v>
      </c>
      <c r="U253" s="25">
        <f>0.5*0.11</f>
        <v>5.5E-2</v>
      </c>
      <c r="V253" s="15">
        <v>0.18</v>
      </c>
      <c r="W253" s="15">
        <v>0.23</v>
      </c>
      <c r="X253" s="15">
        <v>2E-3</v>
      </c>
      <c r="Y253" s="15">
        <v>6.8000000000000005E-2</v>
      </c>
      <c r="Z253" s="15"/>
      <c r="AA253" s="15"/>
      <c r="AB253" s="22">
        <f>0.5*2</f>
        <v>1</v>
      </c>
      <c r="AC253" s="22">
        <f>0.5*2</f>
        <v>1</v>
      </c>
      <c r="AD253" s="15"/>
      <c r="AE253" s="15"/>
      <c r="AF253" s="15"/>
      <c r="AG253" s="15"/>
      <c r="AH253" s="22">
        <f>0.5*0.002</f>
        <v>1E-3</v>
      </c>
      <c r="AI253" s="15"/>
      <c r="AJ253" s="15"/>
      <c r="AK253" s="15"/>
      <c r="AL253" s="15"/>
      <c r="AM253" s="15"/>
      <c r="AN253" s="15"/>
      <c r="AO253" s="15"/>
      <c r="AP253" s="15"/>
      <c r="AQ253" s="15"/>
      <c r="AR253" s="15"/>
      <c r="AS253" s="15">
        <v>1.52</v>
      </c>
      <c r="AT253" s="22">
        <f>0.5*10</f>
        <v>5</v>
      </c>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v>0.32</v>
      </c>
      <c r="BV253" s="15" t="s">
        <v>86</v>
      </c>
      <c r="BW253" s="21">
        <v>30</v>
      </c>
      <c r="BX253" s="15">
        <v>0</v>
      </c>
      <c r="BY253" s="15">
        <v>0</v>
      </c>
      <c r="BZ253" s="15" t="s">
        <v>82</v>
      </c>
    </row>
    <row r="254" spans="1:78" ht="15" customHeight="1" x14ac:dyDescent="0.2">
      <c r="A254" s="13">
        <v>43781</v>
      </c>
      <c r="B254" s="14">
        <v>0.33333333333333331</v>
      </c>
      <c r="C254" s="14" t="s">
        <v>78</v>
      </c>
      <c r="D254" s="11">
        <v>2275096</v>
      </c>
      <c r="E254" s="13" t="s">
        <v>79</v>
      </c>
      <c r="F254" s="28">
        <v>3461.7668317708331</v>
      </c>
      <c r="G254" s="29">
        <v>8.4</v>
      </c>
      <c r="H254" s="29">
        <v>10</v>
      </c>
      <c r="I254" s="29"/>
      <c r="J254" s="29"/>
      <c r="K254" s="29"/>
      <c r="L254" s="29"/>
      <c r="M254" s="15">
        <v>6.8</v>
      </c>
      <c r="N254" s="15">
        <v>123</v>
      </c>
      <c r="O254" s="15">
        <v>133</v>
      </c>
      <c r="P254" s="15"/>
      <c r="Q254" s="15">
        <v>2.9</v>
      </c>
      <c r="R254" s="15"/>
      <c r="S254" s="15"/>
      <c r="T254" s="25">
        <f t="shared" si="12"/>
        <v>0.05</v>
      </c>
      <c r="U254" s="15">
        <v>2.9</v>
      </c>
      <c r="V254" s="15">
        <v>16</v>
      </c>
      <c r="W254" s="15">
        <v>16</v>
      </c>
      <c r="X254" s="15">
        <v>3.6</v>
      </c>
      <c r="Y254" s="15">
        <v>4.9000000000000004</v>
      </c>
      <c r="Z254" s="15"/>
      <c r="AA254" s="15"/>
      <c r="AB254" s="22">
        <f>2/2</f>
        <v>1</v>
      </c>
      <c r="AC254" s="15">
        <v>21</v>
      </c>
      <c r="AD254" s="15"/>
      <c r="AE254" s="15"/>
      <c r="AF254" s="15"/>
      <c r="AG254" s="15"/>
      <c r="AH254" s="22">
        <f>0.05/2</f>
        <v>2.5000000000000001E-2</v>
      </c>
      <c r="AI254" s="16">
        <v>1.162731137237336E-3</v>
      </c>
      <c r="AJ254" s="15"/>
      <c r="AK254" s="15"/>
      <c r="AL254" s="15"/>
      <c r="AM254" s="15"/>
      <c r="AN254" s="15"/>
      <c r="AO254" s="15"/>
      <c r="AP254" s="16"/>
      <c r="AQ254" s="15"/>
      <c r="AR254" s="15"/>
      <c r="AS254" s="16"/>
      <c r="AT254" s="19">
        <v>15000</v>
      </c>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21"/>
      <c r="BX254" s="15"/>
      <c r="BY254" s="15"/>
      <c r="BZ254" s="15"/>
    </row>
    <row r="255" spans="1:78" ht="15" customHeight="1" x14ac:dyDescent="0.2">
      <c r="A255" s="13">
        <v>43782</v>
      </c>
      <c r="B255" s="14">
        <v>0.48958333333333331</v>
      </c>
      <c r="C255" s="14" t="s">
        <v>78</v>
      </c>
      <c r="D255" s="11">
        <v>2275096</v>
      </c>
      <c r="E255" s="11" t="s">
        <v>80</v>
      </c>
      <c r="F255" s="15"/>
      <c r="G255" s="15">
        <v>2.5</v>
      </c>
      <c r="H255" s="15">
        <v>14.1</v>
      </c>
      <c r="I255" s="15"/>
      <c r="J255" s="15"/>
      <c r="K255" s="15"/>
      <c r="L255" s="15"/>
      <c r="M255" s="15">
        <v>1.49</v>
      </c>
      <c r="N255" s="22">
        <f>0.5*3</f>
        <v>1.5</v>
      </c>
      <c r="O255" s="15">
        <v>12</v>
      </c>
      <c r="P255" s="15"/>
      <c r="Q255" s="15">
        <v>0.17399999999999999</v>
      </c>
      <c r="R255" s="15"/>
      <c r="S255" s="15"/>
      <c r="T255" s="25">
        <f t="shared" si="12"/>
        <v>0.05</v>
      </c>
      <c r="U255" s="15">
        <v>0.23</v>
      </c>
      <c r="V255" s="15">
        <v>0.18</v>
      </c>
      <c r="W255" s="15">
        <v>0.23</v>
      </c>
      <c r="X255" s="15">
        <v>0.13</v>
      </c>
      <c r="Y255" s="15">
        <v>0.13600000000000001</v>
      </c>
      <c r="Z255" s="15"/>
      <c r="AA255" s="15"/>
      <c r="AB255" s="15">
        <v>3</v>
      </c>
      <c r="AC255" s="15">
        <v>3</v>
      </c>
      <c r="AD255" s="15"/>
      <c r="AE255" s="15"/>
      <c r="AF255" s="15"/>
      <c r="AG255" s="15"/>
      <c r="AH255" s="15">
        <v>7.0000000000000007E-2</v>
      </c>
      <c r="AI255" s="15"/>
      <c r="AJ255" s="15"/>
      <c r="AK255" s="15"/>
      <c r="AL255" s="15"/>
      <c r="AM255" s="15"/>
      <c r="AN255" s="15"/>
      <c r="AO255" s="15"/>
      <c r="AP255" s="15"/>
      <c r="AQ255" s="15"/>
      <c r="AR255" s="15"/>
      <c r="AS255" s="15">
        <v>7</v>
      </c>
      <c r="AT255" s="22">
        <f>0.5*10</f>
        <v>5</v>
      </c>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v>0.6</v>
      </c>
      <c r="BV255" s="15" t="s">
        <v>106</v>
      </c>
      <c r="BW255" s="21">
        <v>42.5</v>
      </c>
      <c r="BX255" s="15">
        <v>0</v>
      </c>
      <c r="BY255" s="15">
        <v>0</v>
      </c>
      <c r="BZ255" s="15" t="s">
        <v>102</v>
      </c>
    </row>
    <row r="256" spans="1:78" ht="15" customHeight="1" x14ac:dyDescent="0.2">
      <c r="A256" s="13">
        <v>43782</v>
      </c>
      <c r="B256" s="14">
        <v>0.47222222222222227</v>
      </c>
      <c r="C256" s="14" t="s">
        <v>78</v>
      </c>
      <c r="D256" s="11">
        <v>2275096</v>
      </c>
      <c r="E256" s="11" t="s">
        <v>83</v>
      </c>
      <c r="F256" s="15"/>
      <c r="G256" s="15">
        <v>2.5</v>
      </c>
      <c r="H256" s="15">
        <v>12.5</v>
      </c>
      <c r="I256" s="15"/>
      <c r="J256" s="15"/>
      <c r="K256" s="15"/>
      <c r="L256" s="15"/>
      <c r="M256" s="15">
        <v>2.2999999999999998</v>
      </c>
      <c r="N256" s="15">
        <v>8</v>
      </c>
      <c r="O256" s="15">
        <v>20</v>
      </c>
      <c r="P256" s="15"/>
      <c r="Q256" s="15">
        <v>0.189</v>
      </c>
      <c r="R256" s="15"/>
      <c r="S256" s="15"/>
      <c r="T256" s="25">
        <f t="shared" si="12"/>
        <v>0.05</v>
      </c>
      <c r="U256" s="15">
        <v>0.24</v>
      </c>
      <c r="V256" s="15">
        <v>0.51</v>
      </c>
      <c r="W256" s="15">
        <v>0.56000000000000005</v>
      </c>
      <c r="X256" s="15">
        <v>0.186</v>
      </c>
      <c r="Y256" s="15">
        <v>0.2</v>
      </c>
      <c r="Z256" s="15"/>
      <c r="AA256" s="15"/>
      <c r="AB256" s="15">
        <v>3</v>
      </c>
      <c r="AC256" s="15">
        <v>3</v>
      </c>
      <c r="AD256" s="15"/>
      <c r="AE256" s="15"/>
      <c r="AF256" s="15"/>
      <c r="AG256" s="15"/>
      <c r="AH256" s="15">
        <v>7.0000000000000007E-2</v>
      </c>
      <c r="AI256" s="15"/>
      <c r="AJ256" s="15"/>
      <c r="AK256" s="15"/>
      <c r="AL256" s="15"/>
      <c r="AM256" s="15"/>
      <c r="AN256" s="15"/>
      <c r="AO256" s="15"/>
      <c r="AP256" s="15"/>
      <c r="AQ256" s="15"/>
      <c r="AR256" s="15"/>
      <c r="AS256" s="15">
        <v>9</v>
      </c>
      <c r="AT256" s="22">
        <f>0.5*10</f>
        <v>5</v>
      </c>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v>0.38</v>
      </c>
      <c r="BV256" s="15" t="s">
        <v>93</v>
      </c>
      <c r="BW256" s="21">
        <v>32.5</v>
      </c>
      <c r="BX256" s="15">
        <v>0</v>
      </c>
      <c r="BY256" s="15">
        <v>0</v>
      </c>
      <c r="BZ256" s="15" t="s">
        <v>102</v>
      </c>
    </row>
    <row r="257" spans="1:78" ht="15" customHeight="1" x14ac:dyDescent="0.2">
      <c r="A257" s="13">
        <v>43800</v>
      </c>
      <c r="B257" s="14">
        <v>0.4375</v>
      </c>
      <c r="C257" s="14" t="s">
        <v>78</v>
      </c>
      <c r="D257" s="11">
        <v>22858822</v>
      </c>
      <c r="E257" s="13" t="s">
        <v>79</v>
      </c>
      <c r="F257" s="28">
        <v>3795.407190740741</v>
      </c>
      <c r="G257" s="34">
        <v>8.4</v>
      </c>
      <c r="H257" s="34">
        <v>10</v>
      </c>
      <c r="I257" s="34"/>
      <c r="J257" s="34"/>
      <c r="K257" s="34"/>
      <c r="L257" s="34"/>
      <c r="M257" s="16">
        <v>178</v>
      </c>
      <c r="N257" s="16">
        <v>430</v>
      </c>
      <c r="O257" s="16">
        <v>470</v>
      </c>
      <c r="P257" s="16"/>
      <c r="Q257" s="16">
        <v>3.6</v>
      </c>
      <c r="R257" s="16"/>
      <c r="S257" s="16"/>
      <c r="T257" s="25">
        <f t="shared" si="12"/>
        <v>0.05</v>
      </c>
      <c r="U257" s="16">
        <v>3.7</v>
      </c>
      <c r="V257" s="16">
        <v>47</v>
      </c>
      <c r="W257" s="16">
        <v>47</v>
      </c>
      <c r="X257" s="16">
        <v>3.3</v>
      </c>
      <c r="Y257" s="16">
        <v>9.5</v>
      </c>
      <c r="Z257" s="16"/>
      <c r="AA257" s="16"/>
      <c r="AB257" s="16">
        <v>31</v>
      </c>
      <c r="AC257" s="16">
        <v>68</v>
      </c>
      <c r="AD257" s="16"/>
      <c r="AE257" s="16"/>
      <c r="AF257" s="16"/>
      <c r="AG257" s="16"/>
      <c r="AH257" s="16">
        <v>7.0000000000000007E-2</v>
      </c>
      <c r="AI257" s="35">
        <v>2.9163490246708916E-3</v>
      </c>
      <c r="AJ257" s="15"/>
      <c r="AK257" s="15"/>
      <c r="AL257" s="15"/>
      <c r="AM257" s="15"/>
      <c r="AN257" s="15"/>
      <c r="AO257" s="15"/>
      <c r="AP257" s="35"/>
      <c r="AQ257" s="15"/>
      <c r="AR257" s="15"/>
      <c r="AS257" s="35"/>
      <c r="AT257" s="19">
        <v>100000</v>
      </c>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21"/>
      <c r="BX257" s="15"/>
      <c r="BY257" s="15"/>
      <c r="BZ257" s="15"/>
    </row>
    <row r="258" spans="1:78" ht="15" customHeight="1" x14ac:dyDescent="0.2">
      <c r="A258" s="13">
        <v>43801</v>
      </c>
      <c r="B258" s="14">
        <v>0.40069444444444446</v>
      </c>
      <c r="C258" s="14" t="s">
        <v>78</v>
      </c>
      <c r="D258" s="11">
        <v>22858822</v>
      </c>
      <c r="E258" s="11" t="s">
        <v>80</v>
      </c>
      <c r="F258" s="15"/>
      <c r="G258" s="15">
        <v>2.4</v>
      </c>
      <c r="H258" s="15">
        <v>12.4</v>
      </c>
      <c r="I258" s="15"/>
      <c r="J258" s="15"/>
      <c r="K258" s="15"/>
      <c r="L258" s="15"/>
      <c r="M258" s="15">
        <v>7.7</v>
      </c>
      <c r="N258" s="22">
        <f>0.5*3</f>
        <v>1.5</v>
      </c>
      <c r="O258" s="15">
        <v>17</v>
      </c>
      <c r="P258" s="15"/>
      <c r="Q258" s="15">
        <v>0.13200000000000001</v>
      </c>
      <c r="R258" s="15"/>
      <c r="S258" s="15"/>
      <c r="T258" s="25">
        <f t="shared" si="12"/>
        <v>0.05</v>
      </c>
      <c r="U258" s="15">
        <v>0.17</v>
      </c>
      <c r="V258" s="15">
        <v>0.14000000000000001</v>
      </c>
      <c r="W258" s="15">
        <v>0.18</v>
      </c>
      <c r="X258" s="15">
        <v>9.5000000000000001E-2</v>
      </c>
      <c r="Y258" s="15">
        <v>0.104</v>
      </c>
      <c r="Z258" s="15"/>
      <c r="AA258" s="15"/>
      <c r="AB258" s="22">
        <f>0.5*2</f>
        <v>1</v>
      </c>
      <c r="AC258" s="22">
        <f>0.5*2</f>
        <v>1</v>
      </c>
      <c r="AD258" s="15"/>
      <c r="AE258" s="15"/>
      <c r="AF258" s="15"/>
      <c r="AG258" s="15"/>
      <c r="AH258" s="22">
        <f>0.5*0.002</f>
        <v>1E-3</v>
      </c>
      <c r="AI258" s="15"/>
      <c r="AJ258" s="15"/>
      <c r="AK258" s="15"/>
      <c r="AL258" s="15"/>
      <c r="AM258" s="15"/>
      <c r="AN258" s="15"/>
      <c r="AO258" s="15"/>
      <c r="AP258" s="15"/>
      <c r="AQ258" s="15"/>
      <c r="AR258" s="15"/>
      <c r="AS258" s="15">
        <v>1.42</v>
      </c>
      <c r="AT258" s="22">
        <f>0.5*10</f>
        <v>5</v>
      </c>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v>0.2</v>
      </c>
      <c r="BV258" s="15" t="s">
        <v>93</v>
      </c>
      <c r="BW258" s="21">
        <v>32.5</v>
      </c>
      <c r="BX258" s="15">
        <v>0</v>
      </c>
      <c r="BY258" s="15">
        <v>0</v>
      </c>
      <c r="BZ258" s="15" t="s">
        <v>82</v>
      </c>
    </row>
    <row r="259" spans="1:78" ht="15" customHeight="1" x14ac:dyDescent="0.2">
      <c r="A259" s="13">
        <v>43801</v>
      </c>
      <c r="B259" s="14">
        <v>0.42152777777777778</v>
      </c>
      <c r="C259" s="14" t="s">
        <v>78</v>
      </c>
      <c r="D259" s="11">
        <v>22858822</v>
      </c>
      <c r="E259" s="11" t="s">
        <v>83</v>
      </c>
      <c r="F259" s="15"/>
      <c r="G259" s="15">
        <v>2.4</v>
      </c>
      <c r="H259" s="15">
        <v>13</v>
      </c>
      <c r="I259" s="15"/>
      <c r="J259" s="15"/>
      <c r="K259" s="15"/>
      <c r="L259" s="15"/>
      <c r="M259" s="15">
        <v>12.5</v>
      </c>
      <c r="N259" s="15">
        <v>6</v>
      </c>
      <c r="O259" s="15">
        <v>27</v>
      </c>
      <c r="P259" s="15"/>
      <c r="Q259" s="15">
        <v>0.14499999999999999</v>
      </c>
      <c r="R259" s="15"/>
      <c r="S259" s="15"/>
      <c r="T259" s="25">
        <f t="shared" si="12"/>
        <v>0.05</v>
      </c>
      <c r="U259" s="15">
        <v>0.18</v>
      </c>
      <c r="V259" s="15">
        <v>0.47</v>
      </c>
      <c r="W259" s="15">
        <v>0.5</v>
      </c>
      <c r="X259" s="15">
        <v>0.10199999999999999</v>
      </c>
      <c r="Y259" s="15">
        <v>0.14000000000000001</v>
      </c>
      <c r="Z259" s="15"/>
      <c r="AA259" s="15"/>
      <c r="AB259" s="22">
        <f>0.5*2</f>
        <v>1</v>
      </c>
      <c r="AC259" s="22">
        <f>0.5*2</f>
        <v>1</v>
      </c>
      <c r="AD259" s="15"/>
      <c r="AE259" s="15"/>
      <c r="AF259" s="15"/>
      <c r="AG259" s="15"/>
      <c r="AH259" s="22">
        <f>0.5*0.002</f>
        <v>1E-3</v>
      </c>
      <c r="AI259" s="15"/>
      <c r="AJ259" s="15"/>
      <c r="AK259" s="15"/>
      <c r="AL259" s="15"/>
      <c r="AM259" s="15"/>
      <c r="AN259" s="15"/>
      <c r="AO259" s="15"/>
      <c r="AP259" s="15"/>
      <c r="AQ259" s="15"/>
      <c r="AR259" s="15"/>
      <c r="AS259" s="15">
        <v>2.8</v>
      </c>
      <c r="AT259" s="22">
        <f>0.5*10</f>
        <v>5</v>
      </c>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v>0.28000000000000003</v>
      </c>
      <c r="BV259" s="15" t="s">
        <v>93</v>
      </c>
      <c r="BW259" s="21">
        <v>32.5</v>
      </c>
      <c r="BX259" s="15">
        <v>0</v>
      </c>
      <c r="BY259" s="15">
        <v>0</v>
      </c>
      <c r="BZ259" s="15" t="s">
        <v>82</v>
      </c>
    </row>
    <row r="260" spans="1:78" ht="15" customHeight="1" x14ac:dyDescent="0.2">
      <c r="A260" s="13">
        <v>43871</v>
      </c>
      <c r="B260" s="14">
        <v>0.35416666666666669</v>
      </c>
      <c r="C260" s="14" t="s">
        <v>78</v>
      </c>
      <c r="D260" s="11">
        <v>2320712</v>
      </c>
      <c r="E260" s="13" t="s">
        <v>79</v>
      </c>
      <c r="F260" s="28">
        <v>2937.677688657408</v>
      </c>
      <c r="G260" s="29">
        <v>8.6</v>
      </c>
      <c r="H260" s="29">
        <v>10</v>
      </c>
      <c r="I260" s="29"/>
      <c r="J260" s="29"/>
      <c r="K260" s="29"/>
      <c r="L260" s="29"/>
      <c r="M260" s="15">
        <v>26</v>
      </c>
      <c r="N260" s="15">
        <v>80</v>
      </c>
      <c r="O260" s="15">
        <v>92</v>
      </c>
      <c r="P260" s="15"/>
      <c r="Q260" s="15">
        <v>3</v>
      </c>
      <c r="R260" s="15"/>
      <c r="S260" s="15"/>
      <c r="T260" s="15">
        <v>1.53</v>
      </c>
      <c r="U260" s="15">
        <v>4.5</v>
      </c>
      <c r="V260" s="15">
        <v>25</v>
      </c>
      <c r="W260" s="15">
        <v>27</v>
      </c>
      <c r="X260" s="15">
        <v>4.5999999999999996</v>
      </c>
      <c r="Y260" s="15">
        <v>7.8</v>
      </c>
      <c r="Z260" s="15"/>
      <c r="AA260" s="15"/>
      <c r="AB260" s="15">
        <v>3</v>
      </c>
      <c r="AC260" s="15">
        <v>18</v>
      </c>
      <c r="AD260" s="15"/>
      <c r="AE260" s="15"/>
      <c r="AF260" s="15"/>
      <c r="AG260" s="15"/>
      <c r="AH260" s="22">
        <f>0.05/2</f>
        <v>2.5000000000000001E-2</v>
      </c>
      <c r="AI260" s="15">
        <v>9.9654423075873919E-4</v>
      </c>
      <c r="AJ260" s="15"/>
      <c r="AK260" s="15"/>
      <c r="AL260" s="15"/>
      <c r="AM260" s="15"/>
      <c r="AN260" s="15"/>
      <c r="AO260" s="15"/>
      <c r="AP260" s="15"/>
      <c r="AQ260" s="15"/>
      <c r="AR260" s="15"/>
      <c r="AS260" s="15"/>
      <c r="AT260" s="19">
        <v>4000</v>
      </c>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21"/>
      <c r="BX260" s="15"/>
      <c r="BY260" s="15"/>
      <c r="BZ260" s="15"/>
    </row>
    <row r="261" spans="1:78" ht="15" customHeight="1" x14ac:dyDescent="0.2">
      <c r="A261" s="13">
        <v>43872</v>
      </c>
      <c r="B261" s="14">
        <v>0.41666666666666669</v>
      </c>
      <c r="C261" s="14" t="s">
        <v>78</v>
      </c>
      <c r="D261" s="11">
        <v>2320712</v>
      </c>
      <c r="E261" s="11" t="s">
        <v>80</v>
      </c>
      <c r="F261" s="15"/>
      <c r="G261" s="15">
        <v>2.5</v>
      </c>
      <c r="H261" s="15">
        <v>12.4</v>
      </c>
      <c r="I261" s="15"/>
      <c r="J261" s="15"/>
      <c r="K261" s="15"/>
      <c r="L261" s="15"/>
      <c r="M261" s="15">
        <v>9.3000000000000007</v>
      </c>
      <c r="N261" s="22">
        <f>0.5*3</f>
        <v>1.5</v>
      </c>
      <c r="O261" s="15">
        <v>23</v>
      </c>
      <c r="P261" s="15"/>
      <c r="Q261" s="15">
        <v>8.2000000000000003E-2</v>
      </c>
      <c r="R261" s="15"/>
      <c r="S261" s="15"/>
      <c r="T261" s="25">
        <f>0.5*0.1</f>
        <v>0.05</v>
      </c>
      <c r="U261" s="15">
        <v>0.12</v>
      </c>
      <c r="V261" s="15">
        <v>0.22</v>
      </c>
      <c r="W261" s="15">
        <v>0.26</v>
      </c>
      <c r="X261" s="15">
        <v>0.06</v>
      </c>
      <c r="Y261" s="15">
        <v>6.6000000000000003E-2</v>
      </c>
      <c r="Z261" s="15"/>
      <c r="AA261" s="15"/>
      <c r="AB261" s="22">
        <f>0.5*2</f>
        <v>1</v>
      </c>
      <c r="AC261" s="22">
        <f>0.5*2</f>
        <v>1</v>
      </c>
      <c r="AD261" s="15"/>
      <c r="AE261" s="15"/>
      <c r="AF261" s="15"/>
      <c r="AG261" s="15"/>
      <c r="AH261" s="22">
        <f>0.5*0.002</f>
        <v>1E-3</v>
      </c>
      <c r="AI261" s="15"/>
      <c r="AJ261" s="15"/>
      <c r="AK261" s="15"/>
      <c r="AL261" s="15"/>
      <c r="AM261" s="15"/>
      <c r="AN261" s="15"/>
      <c r="AO261" s="15"/>
      <c r="AP261" s="15"/>
      <c r="AQ261" s="15"/>
      <c r="AR261" s="15"/>
      <c r="AS261" s="15">
        <v>2</v>
      </c>
      <c r="AT261" s="22">
        <f>0.5*10</f>
        <v>5</v>
      </c>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v>0.34</v>
      </c>
      <c r="BV261" s="15" t="s">
        <v>87</v>
      </c>
      <c r="BW261" s="21">
        <v>27.5</v>
      </c>
      <c r="BX261" s="15">
        <v>0</v>
      </c>
      <c r="BY261" s="15">
        <v>0</v>
      </c>
      <c r="BZ261" s="15" t="s">
        <v>124</v>
      </c>
    </row>
    <row r="262" spans="1:78" ht="15" customHeight="1" x14ac:dyDescent="0.2">
      <c r="A262" s="13">
        <v>43872</v>
      </c>
      <c r="B262" s="14">
        <v>0.4375</v>
      </c>
      <c r="C262" s="14" t="s">
        <v>78</v>
      </c>
      <c r="D262" s="11">
        <v>2320712</v>
      </c>
      <c r="E262" s="11" t="s">
        <v>83</v>
      </c>
      <c r="F262" s="15"/>
      <c r="G262" s="15">
        <v>2.6</v>
      </c>
      <c r="H262" s="15">
        <v>12.4</v>
      </c>
      <c r="I262" s="15"/>
      <c r="J262" s="15"/>
      <c r="K262" s="15"/>
      <c r="L262" s="15"/>
      <c r="M262" s="15">
        <v>10.6</v>
      </c>
      <c r="N262" s="15">
        <v>4</v>
      </c>
      <c r="O262" s="15">
        <v>28</v>
      </c>
      <c r="P262" s="15"/>
      <c r="Q262" s="15">
        <v>0.107</v>
      </c>
      <c r="R262" s="15"/>
      <c r="S262" s="15"/>
      <c r="T262" s="25">
        <f>0.5*0.1</f>
        <v>0.05</v>
      </c>
      <c r="U262" s="15">
        <v>0.15</v>
      </c>
      <c r="V262" s="15">
        <v>0.33</v>
      </c>
      <c r="W262" s="15">
        <v>0.37</v>
      </c>
      <c r="X262" s="15">
        <v>7.0000000000000007E-2</v>
      </c>
      <c r="Y262" s="15">
        <v>0.111</v>
      </c>
      <c r="Z262" s="15"/>
      <c r="AA262" s="15"/>
      <c r="AB262" s="22">
        <f>0.5*2</f>
        <v>1</v>
      </c>
      <c r="AC262" s="22">
        <f>0.5*2</f>
        <v>1</v>
      </c>
      <c r="AD262" s="15"/>
      <c r="AE262" s="15"/>
      <c r="AF262" s="15"/>
      <c r="AG262" s="15"/>
      <c r="AH262" s="22">
        <f>0.5*0.002</f>
        <v>1E-3</v>
      </c>
      <c r="AI262" s="15"/>
      <c r="AJ262" s="15"/>
      <c r="AK262" s="15"/>
      <c r="AL262" s="15"/>
      <c r="AM262" s="15"/>
      <c r="AN262" s="15"/>
      <c r="AO262" s="15"/>
      <c r="AP262" s="15"/>
      <c r="AQ262" s="15"/>
      <c r="AR262" s="15"/>
      <c r="AS262" s="15">
        <v>2.5</v>
      </c>
      <c r="AT262" s="22">
        <f>0.5*10</f>
        <v>5</v>
      </c>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v>0.18</v>
      </c>
      <c r="BV262" s="15" t="s">
        <v>85</v>
      </c>
      <c r="BW262" s="21">
        <v>25</v>
      </c>
      <c r="BX262" s="15">
        <v>0</v>
      </c>
      <c r="BY262" s="15">
        <v>0</v>
      </c>
      <c r="BZ262" s="15" t="s">
        <v>124</v>
      </c>
    </row>
    <row r="263" spans="1:78" ht="15" customHeight="1" x14ac:dyDescent="0.2">
      <c r="A263" s="13">
        <v>43894</v>
      </c>
      <c r="B263" s="14">
        <v>0.33333333333333331</v>
      </c>
      <c r="C263" s="14" t="s">
        <v>78</v>
      </c>
      <c r="D263" s="11">
        <v>2336524</v>
      </c>
      <c r="E263" s="13" t="s">
        <v>79</v>
      </c>
      <c r="F263" s="28">
        <v>2935.7144851851849</v>
      </c>
      <c r="G263" s="29">
        <v>8.5</v>
      </c>
      <c r="H263" s="29">
        <v>10</v>
      </c>
      <c r="I263" s="29"/>
      <c r="J263" s="29"/>
      <c r="K263" s="29"/>
      <c r="L263" s="29"/>
      <c r="M263" s="15">
        <v>44</v>
      </c>
      <c r="N263" s="15">
        <v>172</v>
      </c>
      <c r="O263" s="15">
        <v>186</v>
      </c>
      <c r="P263" s="15"/>
      <c r="Q263" s="15">
        <v>9.5</v>
      </c>
      <c r="R263" s="15"/>
      <c r="S263" s="15"/>
      <c r="T263" s="15">
        <v>0.13</v>
      </c>
      <c r="U263" s="15">
        <v>9.6</v>
      </c>
      <c r="V263" s="15">
        <v>28</v>
      </c>
      <c r="W263" s="15">
        <v>28</v>
      </c>
      <c r="X263" s="15">
        <v>5</v>
      </c>
      <c r="Y263" s="15">
        <v>7.5</v>
      </c>
      <c r="Z263" s="15"/>
      <c r="AA263" s="15"/>
      <c r="AB263" s="15">
        <v>4</v>
      </c>
      <c r="AC263" s="15">
        <v>40</v>
      </c>
      <c r="AD263" s="15"/>
      <c r="AE263" s="15"/>
      <c r="AF263" s="15"/>
      <c r="AG263" s="15"/>
      <c r="AH263" s="22">
        <f>0.05/2</f>
        <v>2.5000000000000001E-2</v>
      </c>
      <c r="AI263" s="15">
        <v>9.5340282833897424E-4</v>
      </c>
      <c r="AJ263" s="15"/>
      <c r="AK263" s="15"/>
      <c r="AL263" s="15"/>
      <c r="AM263" s="15"/>
      <c r="AN263" s="15"/>
      <c r="AO263" s="15"/>
      <c r="AP263" s="15"/>
      <c r="AQ263" s="15"/>
      <c r="AR263" s="15"/>
      <c r="AS263" s="15"/>
      <c r="AT263" s="28">
        <v>10000</v>
      </c>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21"/>
      <c r="BX263" s="15"/>
      <c r="BY263" s="15"/>
      <c r="BZ263" s="15"/>
    </row>
    <row r="264" spans="1:78" ht="15" customHeight="1" x14ac:dyDescent="0.2">
      <c r="A264" s="13">
        <v>43895</v>
      </c>
      <c r="B264" s="14">
        <v>0.41666666666666669</v>
      </c>
      <c r="C264" s="14" t="s">
        <v>78</v>
      </c>
      <c r="D264" s="11">
        <v>2336524</v>
      </c>
      <c r="E264" s="11" t="s">
        <v>80</v>
      </c>
      <c r="F264" s="15"/>
      <c r="G264" s="15">
        <v>1.7</v>
      </c>
      <c r="H264" s="15">
        <v>10.9</v>
      </c>
      <c r="I264" s="15"/>
      <c r="J264" s="15"/>
      <c r="K264" s="15"/>
      <c r="L264" s="15"/>
      <c r="M264" s="15">
        <v>112</v>
      </c>
      <c r="N264" s="15">
        <v>11</v>
      </c>
      <c r="O264" s="15">
        <v>181</v>
      </c>
      <c r="P264" s="15"/>
      <c r="Q264" s="15">
        <v>1.08</v>
      </c>
      <c r="R264" s="15"/>
      <c r="S264" s="15"/>
      <c r="T264" s="25">
        <f>0.5*0.1</f>
        <v>0.05</v>
      </c>
      <c r="U264" s="15">
        <v>1.1200000000000001</v>
      </c>
      <c r="V264" s="15">
        <v>1.05</v>
      </c>
      <c r="W264" s="15">
        <v>1.05</v>
      </c>
      <c r="X264" s="15">
        <v>0.59</v>
      </c>
      <c r="Y264" s="15">
        <v>0.62</v>
      </c>
      <c r="Z264" s="15"/>
      <c r="AA264" s="15"/>
      <c r="AB264" s="15">
        <v>22</v>
      </c>
      <c r="AC264" s="15">
        <v>24</v>
      </c>
      <c r="AD264" s="15"/>
      <c r="AE264" s="15"/>
      <c r="AF264" s="15"/>
      <c r="AG264" s="15"/>
      <c r="AH264" s="15">
        <v>0.27</v>
      </c>
      <c r="AI264" s="15"/>
      <c r="AJ264" s="15"/>
      <c r="AK264" s="15"/>
      <c r="AL264" s="15"/>
      <c r="AM264" s="15"/>
      <c r="AN264" s="15"/>
      <c r="AO264" s="15"/>
      <c r="AP264" s="15"/>
      <c r="AQ264" s="15"/>
      <c r="AR264" s="15"/>
      <c r="AS264" s="15">
        <v>25</v>
      </c>
      <c r="AT264" s="22">
        <f>0.5*1</f>
        <v>0.5</v>
      </c>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v>0.05</v>
      </c>
      <c r="BV264" s="15" t="s">
        <v>85</v>
      </c>
      <c r="BW264" s="21">
        <v>25</v>
      </c>
      <c r="BX264" s="15">
        <v>0</v>
      </c>
      <c r="BY264" s="15">
        <v>0</v>
      </c>
      <c r="BZ264" s="15" t="s">
        <v>109</v>
      </c>
    </row>
    <row r="265" spans="1:78" ht="15" customHeight="1" x14ac:dyDescent="0.2">
      <c r="A265" s="13">
        <v>43895</v>
      </c>
      <c r="B265" s="14">
        <v>0.43055555555555558</v>
      </c>
      <c r="C265" s="14" t="s">
        <v>78</v>
      </c>
      <c r="D265" s="11">
        <v>2336524</v>
      </c>
      <c r="E265" s="11" t="s">
        <v>83</v>
      </c>
      <c r="F265" s="15"/>
      <c r="G265" s="15">
        <v>1.7</v>
      </c>
      <c r="H265" s="15">
        <v>11.5</v>
      </c>
      <c r="I265" s="15"/>
      <c r="J265" s="15"/>
      <c r="K265" s="15"/>
      <c r="L265" s="15"/>
      <c r="M265" s="15">
        <v>90</v>
      </c>
      <c r="N265" s="15">
        <v>15</v>
      </c>
      <c r="O265" s="15">
        <v>195</v>
      </c>
      <c r="P265" s="15"/>
      <c r="Q265" s="15">
        <v>1.1599999999999999</v>
      </c>
      <c r="R265" s="15"/>
      <c r="S265" s="15"/>
      <c r="T265" s="25">
        <f>0.5*0.1</f>
        <v>0.05</v>
      </c>
      <c r="U265" s="15">
        <v>1.2</v>
      </c>
      <c r="V265" s="15">
        <v>1.46</v>
      </c>
      <c r="W265" s="15">
        <v>1.46</v>
      </c>
      <c r="X265" s="15">
        <v>0.64</v>
      </c>
      <c r="Y265" s="15">
        <v>0.68</v>
      </c>
      <c r="Z265" s="15"/>
      <c r="AA265" s="15"/>
      <c r="AB265" s="15">
        <v>13</v>
      </c>
      <c r="AC265" s="15">
        <v>22</v>
      </c>
      <c r="AD265" s="15"/>
      <c r="AE265" s="15"/>
      <c r="AF265" s="15"/>
      <c r="AG265" s="15"/>
      <c r="AH265" s="15">
        <v>0.24</v>
      </c>
      <c r="AI265" s="15"/>
      <c r="AJ265" s="15"/>
      <c r="AK265" s="15"/>
      <c r="AL265" s="15"/>
      <c r="AM265" s="15"/>
      <c r="AN265" s="15"/>
      <c r="AO265" s="15"/>
      <c r="AP265" s="15"/>
      <c r="AQ265" s="15"/>
      <c r="AR265" s="15"/>
      <c r="AS265" s="15">
        <v>27</v>
      </c>
      <c r="AT265" s="22">
        <f>0.5*1</f>
        <v>0.5</v>
      </c>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36">
        <v>0.05</v>
      </c>
      <c r="BV265" s="15" t="s">
        <v>85</v>
      </c>
      <c r="BW265" s="21">
        <v>25</v>
      </c>
      <c r="BX265" s="15">
        <v>0</v>
      </c>
      <c r="BY265" s="15">
        <v>0</v>
      </c>
      <c r="BZ265" s="15" t="s">
        <v>109</v>
      </c>
    </row>
    <row r="266" spans="1:78" ht="15" customHeight="1" x14ac:dyDescent="0.2">
      <c r="A266" s="13">
        <v>43949</v>
      </c>
      <c r="B266" s="14">
        <v>0.33333333333333331</v>
      </c>
      <c r="C266" s="14" t="s">
        <v>78</v>
      </c>
      <c r="D266" s="11">
        <v>2358052</v>
      </c>
      <c r="E266" s="13" t="s">
        <v>79</v>
      </c>
      <c r="F266" s="28">
        <v>2693.8997282986111</v>
      </c>
      <c r="G266" s="29">
        <v>8.6999999999999993</v>
      </c>
      <c r="H266" s="29">
        <v>10</v>
      </c>
      <c r="I266" s="29"/>
      <c r="J266" s="29"/>
      <c r="K266" s="29"/>
      <c r="L266" s="29"/>
      <c r="M266" s="15">
        <v>10.7</v>
      </c>
      <c r="N266" s="15">
        <v>173</v>
      </c>
      <c r="O266" s="15">
        <v>190</v>
      </c>
      <c r="P266" s="15"/>
      <c r="Q266" s="15">
        <v>0.17</v>
      </c>
      <c r="R266" s="15"/>
      <c r="S266" s="15"/>
      <c r="T266" s="15">
        <v>107</v>
      </c>
      <c r="U266" s="15">
        <v>107</v>
      </c>
      <c r="V266" s="15">
        <v>21</v>
      </c>
      <c r="W266" s="15">
        <v>128</v>
      </c>
      <c r="X266" s="15">
        <v>22</v>
      </c>
      <c r="Y266" s="15">
        <v>23</v>
      </c>
      <c r="Z266" s="15"/>
      <c r="AA266" s="15"/>
      <c r="AB266" s="22">
        <f>2/2</f>
        <v>1</v>
      </c>
      <c r="AC266" s="15">
        <v>19</v>
      </c>
      <c r="AD266" s="15"/>
      <c r="AE266" s="15"/>
      <c r="AF266" s="15"/>
      <c r="AG266" s="15"/>
      <c r="AH266" s="22">
        <f>0.05/2</f>
        <v>2.5000000000000001E-2</v>
      </c>
      <c r="AI266" s="15">
        <v>4.0648397614877999E-4</v>
      </c>
      <c r="AJ266" s="15"/>
      <c r="AK266" s="15"/>
      <c r="AL266" s="15"/>
      <c r="AM266" s="15"/>
      <c r="AN266" s="15"/>
      <c r="AO266" s="15"/>
      <c r="AP266" s="15"/>
      <c r="AQ266" s="15"/>
      <c r="AR266" s="15"/>
      <c r="AS266" s="15"/>
      <c r="AT266" s="28">
        <v>9000</v>
      </c>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37"/>
      <c r="BV266" s="15"/>
      <c r="BW266" s="21"/>
      <c r="BX266" s="15"/>
      <c r="BY266" s="15"/>
      <c r="BZ266" s="15"/>
    </row>
    <row r="267" spans="1:78" ht="15" customHeight="1" x14ac:dyDescent="0.2">
      <c r="A267" s="13">
        <v>43950</v>
      </c>
      <c r="B267" s="14">
        <v>0.375</v>
      </c>
      <c r="C267" s="14" t="s">
        <v>78</v>
      </c>
      <c r="D267" s="11">
        <v>2358869</v>
      </c>
      <c r="E267" s="11" t="s">
        <v>80</v>
      </c>
      <c r="F267" s="15"/>
      <c r="G267" s="15">
        <v>4.5999999999999996</v>
      </c>
      <c r="H267" s="15">
        <v>6.2</v>
      </c>
      <c r="I267" s="15"/>
      <c r="J267" s="15"/>
      <c r="K267" s="15"/>
      <c r="L267" s="15"/>
      <c r="M267" s="15">
        <v>8.6999999999999993</v>
      </c>
      <c r="N267" s="15">
        <v>5</v>
      </c>
      <c r="O267" s="15">
        <v>17</v>
      </c>
      <c r="P267" s="15"/>
      <c r="Q267" s="15">
        <v>2.5000000000000001E-2</v>
      </c>
      <c r="R267" s="15"/>
      <c r="S267" s="15"/>
      <c r="T267" s="25">
        <f>0.5*0.1</f>
        <v>0.05</v>
      </c>
      <c r="U267" s="25">
        <f>0.5*0.11</f>
        <v>5.5E-2</v>
      </c>
      <c r="V267" s="25">
        <f>0.5*0.1</f>
        <v>0.05</v>
      </c>
      <c r="W267" s="15">
        <v>7.4999999999999997E-2</v>
      </c>
      <c r="X267" s="15">
        <v>5.0000000000000001E-3</v>
      </c>
      <c r="Y267" s="15">
        <v>1.6E-2</v>
      </c>
      <c r="Z267" s="15"/>
      <c r="AA267" s="15"/>
      <c r="AB267" s="22">
        <f>0.5*2</f>
        <v>1</v>
      </c>
      <c r="AC267" s="22">
        <f>0.5*2</f>
        <v>1</v>
      </c>
      <c r="AD267" s="15"/>
      <c r="AE267" s="15"/>
      <c r="AF267" s="15"/>
      <c r="AG267" s="15"/>
      <c r="AH267" s="22">
        <f>0.5*0.002</f>
        <v>1E-3</v>
      </c>
      <c r="AI267" s="15"/>
      <c r="AJ267" s="15"/>
      <c r="AK267" s="15"/>
      <c r="AL267" s="15"/>
      <c r="AM267" s="15"/>
      <c r="AN267" s="15"/>
      <c r="AO267" s="15"/>
      <c r="AP267" s="15"/>
      <c r="AQ267" s="15"/>
      <c r="AR267" s="15"/>
      <c r="AS267" s="15">
        <v>0.32</v>
      </c>
      <c r="AT267" s="22">
        <f>0.5*10</f>
        <v>5</v>
      </c>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36">
        <v>0.42</v>
      </c>
      <c r="BV267" s="15" t="s">
        <v>125</v>
      </c>
      <c r="BW267" s="21">
        <v>35</v>
      </c>
      <c r="BX267" s="15">
        <v>0</v>
      </c>
      <c r="BY267" s="15">
        <v>0</v>
      </c>
      <c r="BZ267" s="15" t="s">
        <v>117</v>
      </c>
    </row>
    <row r="268" spans="1:78" ht="15" customHeight="1" x14ac:dyDescent="0.2">
      <c r="A268" s="13">
        <v>43950</v>
      </c>
      <c r="B268" s="14">
        <v>0</v>
      </c>
      <c r="C268" s="14" t="s">
        <v>78</v>
      </c>
      <c r="D268" s="11">
        <v>2358869</v>
      </c>
      <c r="E268" s="11" t="s">
        <v>83</v>
      </c>
      <c r="F268" s="15"/>
      <c r="G268" s="15">
        <v>6.3</v>
      </c>
      <c r="H268" s="15">
        <v>6.8</v>
      </c>
      <c r="I268" s="15"/>
      <c r="J268" s="15"/>
      <c r="K268" s="15"/>
      <c r="L268" s="15"/>
      <c r="M268" s="15">
        <v>22</v>
      </c>
      <c r="N268" s="15">
        <v>20</v>
      </c>
      <c r="O268" s="15">
        <v>45</v>
      </c>
      <c r="P268" s="15"/>
      <c r="Q268" s="15">
        <v>3.1E-2</v>
      </c>
      <c r="R268" s="15"/>
      <c r="S268" s="15"/>
      <c r="T268" s="15">
        <v>0.82</v>
      </c>
      <c r="U268" s="15">
        <v>0.85</v>
      </c>
      <c r="V268" s="15">
        <v>0.37</v>
      </c>
      <c r="W268" s="15">
        <v>1.19</v>
      </c>
      <c r="X268" s="15">
        <v>4.0000000000000001E-3</v>
      </c>
      <c r="Y268" s="15">
        <v>0.32</v>
      </c>
      <c r="Z268" s="15"/>
      <c r="AA268" s="15"/>
      <c r="AB268" s="22">
        <f>0.5*2</f>
        <v>1</v>
      </c>
      <c r="AC268" s="22">
        <f>0.5*2</f>
        <v>1</v>
      </c>
      <c r="AD268" s="15"/>
      <c r="AE268" s="15"/>
      <c r="AF268" s="15"/>
      <c r="AG268" s="15"/>
      <c r="AH268" s="22">
        <f>0.5*0.002</f>
        <v>1E-3</v>
      </c>
      <c r="AI268" s="15"/>
      <c r="AJ268" s="15"/>
      <c r="AK268" s="15"/>
      <c r="AL268" s="15"/>
      <c r="AM268" s="15"/>
      <c r="AN268" s="15"/>
      <c r="AO268" s="15"/>
      <c r="AP268" s="15"/>
      <c r="AQ268" s="15"/>
      <c r="AR268" s="15"/>
      <c r="AS268" s="15">
        <v>1.21</v>
      </c>
      <c r="AT268" s="15">
        <v>30</v>
      </c>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36">
        <v>0.17</v>
      </c>
      <c r="BV268" s="15" t="s">
        <v>86</v>
      </c>
      <c r="BW268" s="21">
        <v>30</v>
      </c>
      <c r="BX268" s="15">
        <v>0</v>
      </c>
      <c r="BY268" s="15">
        <v>0</v>
      </c>
      <c r="BZ268" s="15" t="s">
        <v>117</v>
      </c>
    </row>
    <row r="269" spans="1:78" ht="15" customHeight="1" x14ac:dyDescent="0.2">
      <c r="A269" s="13">
        <v>43963</v>
      </c>
      <c r="B269" s="14">
        <v>0.33333333333333331</v>
      </c>
      <c r="C269" s="14" t="s">
        <v>78</v>
      </c>
      <c r="D269" s="11">
        <v>2365593</v>
      </c>
      <c r="E269" s="13" t="s">
        <v>79</v>
      </c>
      <c r="F269" s="28">
        <v>2971.4656733217594</v>
      </c>
      <c r="G269" s="29">
        <v>8.5</v>
      </c>
      <c r="H269" s="29">
        <v>10</v>
      </c>
      <c r="I269" s="29"/>
      <c r="J269" s="29"/>
      <c r="K269" s="29"/>
      <c r="L269" s="29"/>
      <c r="M269" s="15">
        <v>19.3</v>
      </c>
      <c r="N269" s="15">
        <v>85</v>
      </c>
      <c r="O269" s="15">
        <v>103</v>
      </c>
      <c r="P269" s="15"/>
      <c r="Q269" s="15">
        <v>1.67</v>
      </c>
      <c r="R269" s="15"/>
      <c r="S269" s="15"/>
      <c r="T269" s="25">
        <f t="shared" ref="T269:T274" si="13">0.5*0.1</f>
        <v>0.05</v>
      </c>
      <c r="U269" s="15">
        <v>1.77</v>
      </c>
      <c r="V269" s="15">
        <v>18</v>
      </c>
      <c r="W269" s="15">
        <v>18</v>
      </c>
      <c r="X269" s="15">
        <v>1.28</v>
      </c>
      <c r="Y269" s="15">
        <v>2.2000000000000002</v>
      </c>
      <c r="Z269" s="15"/>
      <c r="AA269" s="15"/>
      <c r="AB269" s="22">
        <f>2/2</f>
        <v>1</v>
      </c>
      <c r="AC269" s="15">
        <v>13</v>
      </c>
      <c r="AD269" s="15"/>
      <c r="AE269" s="15"/>
      <c r="AF269" s="15"/>
      <c r="AG269" s="15"/>
      <c r="AH269" s="22">
        <f>0.05/2</f>
        <v>2.5000000000000001E-2</v>
      </c>
      <c r="AI269" s="15">
        <v>9.3251022754823752E-4</v>
      </c>
      <c r="AJ269" s="15"/>
      <c r="AK269" s="15"/>
      <c r="AL269" s="15"/>
      <c r="AM269" s="15"/>
      <c r="AN269" s="15"/>
      <c r="AO269" s="15"/>
      <c r="AP269" s="15"/>
      <c r="AQ269" s="15"/>
      <c r="AR269" s="15"/>
      <c r="AS269" s="15"/>
      <c r="AT269" s="28">
        <v>1200</v>
      </c>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37"/>
      <c r="BV269" s="15"/>
      <c r="BW269" s="21"/>
      <c r="BX269" s="15"/>
      <c r="BY269" s="15"/>
      <c r="BZ269" s="15"/>
    </row>
    <row r="270" spans="1:78" ht="15" customHeight="1" x14ac:dyDescent="0.2">
      <c r="A270" s="13">
        <v>43964</v>
      </c>
      <c r="B270" s="14">
        <v>0.41666666666666669</v>
      </c>
      <c r="C270" s="14" t="s">
        <v>78</v>
      </c>
      <c r="D270" s="11">
        <v>2365593</v>
      </c>
      <c r="E270" s="11" t="s">
        <v>80</v>
      </c>
      <c r="F270" s="15"/>
      <c r="G270" s="15">
        <v>3.8</v>
      </c>
      <c r="H270" s="15">
        <v>8.5</v>
      </c>
      <c r="I270" s="15"/>
      <c r="J270" s="15"/>
      <c r="K270" s="15"/>
      <c r="L270" s="15"/>
      <c r="M270" s="15">
        <v>3.7</v>
      </c>
      <c r="N270" s="22">
        <f>0.5*3</f>
        <v>1.5</v>
      </c>
      <c r="O270" s="15">
        <v>8</v>
      </c>
      <c r="P270" s="15"/>
      <c r="Q270" s="15">
        <v>0.04</v>
      </c>
      <c r="R270" s="15"/>
      <c r="S270" s="15"/>
      <c r="T270" s="25">
        <f t="shared" si="13"/>
        <v>0.05</v>
      </c>
      <c r="U270" s="25">
        <f>0.5*0.11</f>
        <v>5.5E-2</v>
      </c>
      <c r="V270" s="25">
        <f>0.5*0.1</f>
        <v>0.05</v>
      </c>
      <c r="W270" s="15">
        <v>7.4999999999999997E-2</v>
      </c>
      <c r="X270" s="22">
        <f>0.5*0.004</f>
        <v>2E-3</v>
      </c>
      <c r="Y270" s="15">
        <v>8.9999999999999993E-3</v>
      </c>
      <c r="Z270" s="15"/>
      <c r="AA270" s="15"/>
      <c r="AB270" s="22">
        <f>0.5*2</f>
        <v>1</v>
      </c>
      <c r="AC270" s="22">
        <f>0.5*2</f>
        <v>1</v>
      </c>
      <c r="AD270" s="15"/>
      <c r="AE270" s="15"/>
      <c r="AF270" s="15"/>
      <c r="AG270" s="15"/>
      <c r="AH270" s="22">
        <f>0.5*0.002</f>
        <v>1E-3</v>
      </c>
      <c r="AI270" s="15"/>
      <c r="AJ270" s="15"/>
      <c r="AK270" s="15"/>
      <c r="AL270" s="15"/>
      <c r="AM270" s="15"/>
      <c r="AN270" s="15"/>
      <c r="AO270" s="15"/>
      <c r="AP270" s="15"/>
      <c r="AQ270" s="15"/>
      <c r="AR270" s="15"/>
      <c r="AS270" s="15">
        <v>1.22</v>
      </c>
      <c r="AT270" s="22">
        <f>0.5*10</f>
        <v>5</v>
      </c>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36">
        <v>0.62</v>
      </c>
      <c r="BV270" s="15" t="s">
        <v>106</v>
      </c>
      <c r="BW270" s="21">
        <v>42.5</v>
      </c>
      <c r="BX270" s="15">
        <v>0</v>
      </c>
      <c r="BY270" s="15">
        <v>0</v>
      </c>
      <c r="BZ270" s="15" t="s">
        <v>82</v>
      </c>
    </row>
    <row r="271" spans="1:78" ht="15" customHeight="1" x14ac:dyDescent="0.2">
      <c r="A271" s="13">
        <v>43964</v>
      </c>
      <c r="B271" s="14">
        <v>0.44097222222222227</v>
      </c>
      <c r="C271" s="14" t="s">
        <v>78</v>
      </c>
      <c r="D271" s="11">
        <v>2365593</v>
      </c>
      <c r="E271" s="11" t="s">
        <v>83</v>
      </c>
      <c r="F271" s="15"/>
      <c r="G271" s="15">
        <v>4.9000000000000004</v>
      </c>
      <c r="H271" s="15">
        <v>7.6</v>
      </c>
      <c r="I271" s="15"/>
      <c r="J271" s="15"/>
      <c r="K271" s="15"/>
      <c r="L271" s="15"/>
      <c r="M271" s="15">
        <v>28</v>
      </c>
      <c r="N271" s="15">
        <v>26</v>
      </c>
      <c r="O271" s="15">
        <v>52</v>
      </c>
      <c r="P271" s="15"/>
      <c r="Q271" s="15">
        <v>8.3000000000000004E-2</v>
      </c>
      <c r="R271" s="15"/>
      <c r="S271" s="15"/>
      <c r="T271" s="25">
        <f t="shared" si="13"/>
        <v>0.05</v>
      </c>
      <c r="U271" s="15">
        <v>0.14000000000000001</v>
      </c>
      <c r="V271" s="15">
        <v>0.34</v>
      </c>
      <c r="W271" s="15">
        <v>0.4</v>
      </c>
      <c r="X271" s="22">
        <f>0.5*0.004</f>
        <v>2E-3</v>
      </c>
      <c r="Y271" s="15">
        <v>5.8000000000000003E-2</v>
      </c>
      <c r="Z271" s="15"/>
      <c r="AA271" s="15"/>
      <c r="AB271" s="22">
        <f>0.5*2</f>
        <v>1</v>
      </c>
      <c r="AC271" s="22">
        <f>0.5*2</f>
        <v>1</v>
      </c>
      <c r="AD271" s="15"/>
      <c r="AE271" s="15"/>
      <c r="AF271" s="15"/>
      <c r="AG271" s="15"/>
      <c r="AH271" s="22">
        <f>0.5*0.002</f>
        <v>1E-3</v>
      </c>
      <c r="AI271" s="15"/>
      <c r="AJ271" s="15"/>
      <c r="AK271" s="15"/>
      <c r="AL271" s="15"/>
      <c r="AM271" s="15"/>
      <c r="AN271" s="15"/>
      <c r="AO271" s="15"/>
      <c r="AP271" s="15"/>
      <c r="AQ271" s="15"/>
      <c r="AR271" s="15"/>
      <c r="AS271" s="15">
        <v>3.3</v>
      </c>
      <c r="AT271" s="22">
        <f>0.5*10</f>
        <v>5</v>
      </c>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36">
        <v>0.2</v>
      </c>
      <c r="BV271" s="15" t="s">
        <v>125</v>
      </c>
      <c r="BW271" s="21">
        <v>35</v>
      </c>
      <c r="BX271" s="15">
        <v>0</v>
      </c>
      <c r="BY271" s="15">
        <v>0</v>
      </c>
      <c r="BZ271" s="15" t="s">
        <v>82</v>
      </c>
    </row>
    <row r="272" spans="1:78" ht="15" customHeight="1" x14ac:dyDescent="0.2">
      <c r="A272" s="13">
        <v>43990</v>
      </c>
      <c r="B272" s="14">
        <v>0.35416666666666669</v>
      </c>
      <c r="C272" s="14" t="s">
        <v>78</v>
      </c>
      <c r="D272" s="11">
        <v>2381611</v>
      </c>
      <c r="E272" s="13" t="s">
        <v>79</v>
      </c>
      <c r="F272" s="28">
        <v>2759.3576949074072</v>
      </c>
      <c r="G272" s="29">
        <v>8.4</v>
      </c>
      <c r="H272" s="29">
        <v>8</v>
      </c>
      <c r="I272" s="29"/>
      <c r="J272" s="29"/>
      <c r="K272" s="29"/>
      <c r="L272" s="29"/>
      <c r="M272" s="15">
        <v>23</v>
      </c>
      <c r="N272" s="15">
        <v>70</v>
      </c>
      <c r="O272" s="15">
        <v>80</v>
      </c>
      <c r="P272" s="15"/>
      <c r="Q272" s="15">
        <v>9.5000000000000001E-2</v>
      </c>
      <c r="R272" s="15"/>
      <c r="S272" s="15"/>
      <c r="T272" s="25">
        <f t="shared" si="13"/>
        <v>0.05</v>
      </c>
      <c r="U272" s="15">
        <v>0.13</v>
      </c>
      <c r="V272" s="15">
        <v>9</v>
      </c>
      <c r="W272" s="15">
        <v>9</v>
      </c>
      <c r="X272" s="15">
        <v>2.2999999999999998</v>
      </c>
      <c r="Y272" s="15">
        <v>3.2</v>
      </c>
      <c r="Z272" s="15"/>
      <c r="AA272" s="15"/>
      <c r="AB272" s="15">
        <v>11</v>
      </c>
      <c r="AC272" s="15">
        <v>43</v>
      </c>
      <c r="AD272" s="15"/>
      <c r="AE272" s="15"/>
      <c r="AF272" s="15"/>
      <c r="AG272" s="15"/>
      <c r="AH272" s="15">
        <v>7.0000000000000007E-2</v>
      </c>
      <c r="AI272" s="27">
        <v>3.0478080229898426E-3</v>
      </c>
      <c r="AJ272" s="15"/>
      <c r="AK272" s="15"/>
      <c r="AL272" s="15"/>
      <c r="AM272" s="15"/>
      <c r="AN272" s="15"/>
      <c r="AO272" s="15"/>
      <c r="AP272" s="27"/>
      <c r="AQ272" s="15"/>
      <c r="AR272" s="15"/>
      <c r="AS272" s="27"/>
      <c r="AT272" s="28">
        <v>10000</v>
      </c>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37"/>
      <c r="BV272" s="15"/>
      <c r="BW272" s="21"/>
      <c r="BX272" s="15"/>
      <c r="BY272" s="15"/>
      <c r="BZ272" s="15"/>
    </row>
    <row r="273" spans="1:78" ht="15" customHeight="1" x14ac:dyDescent="0.2">
      <c r="A273" s="13">
        <v>43991</v>
      </c>
      <c r="B273" s="14">
        <v>0.45833333333333331</v>
      </c>
      <c r="C273" s="14" t="s">
        <v>78</v>
      </c>
      <c r="D273" s="11">
        <v>2381611</v>
      </c>
      <c r="E273" s="11" t="s">
        <v>80</v>
      </c>
      <c r="F273" s="15"/>
      <c r="G273" s="15">
        <v>4.5999999999999996</v>
      </c>
      <c r="H273" s="15">
        <v>8.9</v>
      </c>
      <c r="I273" s="15"/>
      <c r="J273" s="15"/>
      <c r="K273" s="15"/>
      <c r="L273" s="15"/>
      <c r="M273" s="15">
        <v>5.6</v>
      </c>
      <c r="N273" s="22">
        <f>0.5*3</f>
        <v>1.5</v>
      </c>
      <c r="O273" s="15">
        <v>8</v>
      </c>
      <c r="P273" s="15"/>
      <c r="Q273" s="15">
        <v>3.2000000000000001E-2</v>
      </c>
      <c r="R273" s="15"/>
      <c r="S273" s="15"/>
      <c r="T273" s="25">
        <f t="shared" si="13"/>
        <v>0.05</v>
      </c>
      <c r="U273" s="25">
        <f>0.5*0.11</f>
        <v>5.5E-2</v>
      </c>
      <c r="V273" s="15">
        <v>0.19</v>
      </c>
      <c r="W273" s="15">
        <v>0.19</v>
      </c>
      <c r="X273" s="15">
        <v>4.0000000000000001E-3</v>
      </c>
      <c r="Y273" s="15">
        <v>1.6E-2</v>
      </c>
      <c r="Z273" s="15"/>
      <c r="AA273" s="15"/>
      <c r="AB273" s="22">
        <f>0.5*2</f>
        <v>1</v>
      </c>
      <c r="AC273" s="22">
        <f>0.5*2</f>
        <v>1</v>
      </c>
      <c r="AD273" s="15"/>
      <c r="AE273" s="15"/>
      <c r="AF273" s="15"/>
      <c r="AG273" s="15"/>
      <c r="AH273" s="22">
        <f>0.5*0.002</f>
        <v>1E-3</v>
      </c>
      <c r="AI273" s="15"/>
      <c r="AJ273" s="15"/>
      <c r="AK273" s="15"/>
      <c r="AL273" s="15"/>
      <c r="AM273" s="15"/>
      <c r="AN273" s="15"/>
      <c r="AO273" s="15"/>
      <c r="AP273" s="15"/>
      <c r="AQ273" s="15"/>
      <c r="AR273" s="15"/>
      <c r="AS273" s="15">
        <v>0.41</v>
      </c>
      <c r="AT273" s="22">
        <f>0.5*10</f>
        <v>5</v>
      </c>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36">
        <v>0.46</v>
      </c>
      <c r="BV273" s="15" t="s">
        <v>91</v>
      </c>
      <c r="BW273" s="21">
        <v>47.5</v>
      </c>
      <c r="BX273" s="15">
        <v>0</v>
      </c>
      <c r="BY273" s="15">
        <v>0</v>
      </c>
      <c r="BZ273" s="15" t="s">
        <v>82</v>
      </c>
    </row>
    <row r="274" spans="1:78" ht="15" customHeight="1" x14ac:dyDescent="0.2">
      <c r="A274" s="13">
        <v>43991</v>
      </c>
      <c r="B274" s="14">
        <v>0.47569444444444442</v>
      </c>
      <c r="C274" s="14" t="s">
        <v>78</v>
      </c>
      <c r="D274" s="11">
        <v>2381611</v>
      </c>
      <c r="E274" s="11" t="s">
        <v>83</v>
      </c>
      <c r="F274" s="15"/>
      <c r="G274" s="15">
        <v>7</v>
      </c>
      <c r="H274" s="15">
        <v>8.4</v>
      </c>
      <c r="I274" s="15"/>
      <c r="J274" s="15"/>
      <c r="K274" s="15"/>
      <c r="L274" s="15"/>
      <c r="M274" s="15">
        <v>29</v>
      </c>
      <c r="N274" s="15">
        <v>17</v>
      </c>
      <c r="O274" s="15">
        <v>45</v>
      </c>
      <c r="P274" s="15"/>
      <c r="Q274" s="15">
        <v>3.2000000000000001E-2</v>
      </c>
      <c r="R274" s="15"/>
      <c r="S274" s="15"/>
      <c r="T274" s="25">
        <f t="shared" si="13"/>
        <v>0.05</v>
      </c>
      <c r="U274" s="25">
        <f>0.5*0.11</f>
        <v>5.5E-2</v>
      </c>
      <c r="V274" s="15">
        <v>0.46</v>
      </c>
      <c r="W274" s="15">
        <v>0.46</v>
      </c>
      <c r="X274" s="22">
        <f>0.5*0.004</f>
        <v>2E-3</v>
      </c>
      <c r="Y274" s="15">
        <v>0.105</v>
      </c>
      <c r="Z274" s="15"/>
      <c r="AA274" s="15"/>
      <c r="AB274" s="22">
        <f>0.5*2</f>
        <v>1</v>
      </c>
      <c r="AC274" s="22">
        <f>0.5*2</f>
        <v>1</v>
      </c>
      <c r="AD274" s="15"/>
      <c r="AE274" s="15"/>
      <c r="AF274" s="15"/>
      <c r="AG274" s="15"/>
      <c r="AH274" s="22">
        <f>0.5*0.002</f>
        <v>1E-3</v>
      </c>
      <c r="AI274" s="15"/>
      <c r="AJ274" s="15"/>
      <c r="AK274" s="15"/>
      <c r="AL274" s="15"/>
      <c r="AM274" s="15"/>
      <c r="AN274" s="15"/>
      <c r="AO274" s="15"/>
      <c r="AP274" s="15"/>
      <c r="AQ274" s="15"/>
      <c r="AR274" s="15"/>
      <c r="AS274" s="15">
        <v>4</v>
      </c>
      <c r="AT274" s="15">
        <v>300</v>
      </c>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36">
        <v>0.15</v>
      </c>
      <c r="BV274" s="15" t="s">
        <v>87</v>
      </c>
      <c r="BW274" s="21">
        <v>27.5</v>
      </c>
      <c r="BX274" s="15">
        <v>0</v>
      </c>
      <c r="BY274" s="15">
        <v>0</v>
      </c>
      <c r="BZ274" s="15" t="s">
        <v>82</v>
      </c>
    </row>
    <row r="275" spans="1:78" ht="15" customHeight="1" x14ac:dyDescent="0.2">
      <c r="A275" s="13">
        <v>43995</v>
      </c>
      <c r="B275" s="14"/>
      <c r="C275" s="14" t="s">
        <v>90</v>
      </c>
      <c r="D275" s="11"/>
      <c r="E275" s="11" t="s">
        <v>80</v>
      </c>
      <c r="F275" s="15"/>
      <c r="G275" s="15"/>
      <c r="H275" s="15"/>
      <c r="I275" s="15"/>
      <c r="J275" s="15"/>
      <c r="K275" s="15"/>
      <c r="L275" s="15"/>
      <c r="M275" s="15"/>
      <c r="N275" s="22"/>
      <c r="O275" s="15"/>
      <c r="P275" s="15"/>
      <c r="Q275" s="15"/>
      <c r="R275" s="15"/>
      <c r="S275" s="15"/>
      <c r="T275" s="25"/>
      <c r="U275" s="25"/>
      <c r="V275" s="15"/>
      <c r="W275" s="15"/>
      <c r="X275" s="15"/>
      <c r="Y275" s="15"/>
      <c r="Z275" s="15"/>
      <c r="AA275" s="15"/>
      <c r="AB275" s="22"/>
      <c r="AC275" s="22"/>
      <c r="AD275" s="15"/>
      <c r="AE275" s="15"/>
      <c r="AF275" s="15"/>
      <c r="AG275" s="15"/>
      <c r="AH275" s="22"/>
      <c r="AI275" s="15"/>
      <c r="AJ275" s="15"/>
      <c r="AK275" s="15"/>
      <c r="AL275" s="15"/>
      <c r="AM275" s="15"/>
      <c r="AN275" s="15"/>
      <c r="AO275" s="15"/>
      <c r="AP275" s="15"/>
      <c r="AQ275" s="15"/>
      <c r="AR275" s="15"/>
      <c r="AS275" s="15"/>
      <c r="AT275" s="22"/>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36">
        <v>0.5</v>
      </c>
      <c r="BV275" s="15"/>
      <c r="BW275" s="21"/>
      <c r="BX275" s="15"/>
      <c r="BY275" s="15"/>
      <c r="BZ275" s="15"/>
    </row>
    <row r="276" spans="1:78" ht="15" customHeight="1" x14ac:dyDescent="0.2">
      <c r="A276" s="13">
        <v>43995</v>
      </c>
      <c r="B276" s="14"/>
      <c r="C276" s="14" t="s">
        <v>90</v>
      </c>
      <c r="D276" s="11"/>
      <c r="E276" s="11" t="s">
        <v>83</v>
      </c>
      <c r="F276" s="15"/>
      <c r="G276" s="15"/>
      <c r="H276" s="15"/>
      <c r="I276" s="15"/>
      <c r="J276" s="15"/>
      <c r="K276" s="15"/>
      <c r="L276" s="15"/>
      <c r="M276" s="15"/>
      <c r="N276" s="22"/>
      <c r="O276" s="15"/>
      <c r="P276" s="15"/>
      <c r="Q276" s="15"/>
      <c r="R276" s="15"/>
      <c r="S276" s="15"/>
      <c r="T276" s="25"/>
      <c r="U276" s="25"/>
      <c r="V276" s="15"/>
      <c r="W276" s="15"/>
      <c r="X276" s="15"/>
      <c r="Y276" s="15"/>
      <c r="Z276" s="15"/>
      <c r="AA276" s="15"/>
      <c r="AB276" s="22"/>
      <c r="AC276" s="22"/>
      <c r="AD276" s="15"/>
      <c r="AE276" s="15"/>
      <c r="AF276" s="15"/>
      <c r="AG276" s="15"/>
      <c r="AH276" s="22"/>
      <c r="AI276" s="15"/>
      <c r="AJ276" s="15"/>
      <c r="AK276" s="15"/>
      <c r="AL276" s="15"/>
      <c r="AM276" s="15"/>
      <c r="AN276" s="15"/>
      <c r="AO276" s="15"/>
      <c r="AP276" s="15"/>
      <c r="AQ276" s="15"/>
      <c r="AR276" s="15"/>
      <c r="AS276" s="15"/>
      <c r="AT276" s="22"/>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36">
        <v>0.25</v>
      </c>
      <c r="BV276" s="15"/>
      <c r="BW276" s="21"/>
      <c r="BX276" s="15"/>
      <c r="BY276" s="15"/>
      <c r="BZ276" s="15"/>
    </row>
    <row r="277" spans="1:78" ht="15" customHeight="1" x14ac:dyDescent="0.2">
      <c r="A277" s="13">
        <v>43999</v>
      </c>
      <c r="B277" s="14"/>
      <c r="C277" s="14" t="s">
        <v>90</v>
      </c>
      <c r="D277" s="11"/>
      <c r="E277" s="11" t="s">
        <v>80</v>
      </c>
      <c r="F277" s="15"/>
      <c r="G277" s="15"/>
      <c r="H277" s="15"/>
      <c r="I277" s="15"/>
      <c r="J277" s="15"/>
      <c r="K277" s="15"/>
      <c r="L277" s="15"/>
      <c r="M277" s="15"/>
      <c r="N277" s="22"/>
      <c r="O277" s="15"/>
      <c r="P277" s="15"/>
      <c r="Q277" s="15"/>
      <c r="R277" s="15"/>
      <c r="S277" s="15"/>
      <c r="T277" s="25"/>
      <c r="U277" s="25"/>
      <c r="V277" s="15"/>
      <c r="W277" s="15"/>
      <c r="X277" s="15"/>
      <c r="Y277" s="15"/>
      <c r="Z277" s="15"/>
      <c r="AA277" s="15"/>
      <c r="AB277" s="22"/>
      <c r="AC277" s="22"/>
      <c r="AD277" s="15"/>
      <c r="AE277" s="15"/>
      <c r="AF277" s="15"/>
      <c r="AG277" s="15"/>
      <c r="AH277" s="22"/>
      <c r="AI277" s="15"/>
      <c r="AJ277" s="15"/>
      <c r="AK277" s="15"/>
      <c r="AL277" s="15"/>
      <c r="AM277" s="15"/>
      <c r="AN277" s="15"/>
      <c r="AO277" s="15"/>
      <c r="AP277" s="15"/>
      <c r="AQ277" s="15"/>
      <c r="AR277" s="15"/>
      <c r="AS277" s="15"/>
      <c r="AT277" s="22"/>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36">
        <v>0.4</v>
      </c>
      <c r="BV277" s="15" t="s">
        <v>91</v>
      </c>
      <c r="BW277" s="21">
        <v>47.5</v>
      </c>
      <c r="BX277" s="15">
        <v>0</v>
      </c>
      <c r="BY277" s="15">
        <v>0</v>
      </c>
      <c r="BZ277" s="15" t="s">
        <v>82</v>
      </c>
    </row>
    <row r="278" spans="1:78" ht="15" customHeight="1" x14ac:dyDescent="0.2">
      <c r="A278" s="13">
        <v>43999</v>
      </c>
      <c r="B278" s="14"/>
      <c r="C278" s="14" t="s">
        <v>90</v>
      </c>
      <c r="D278" s="11"/>
      <c r="E278" s="11" t="s">
        <v>83</v>
      </c>
      <c r="F278" s="15"/>
      <c r="G278" s="15"/>
      <c r="H278" s="15"/>
      <c r="I278" s="15"/>
      <c r="J278" s="15"/>
      <c r="K278" s="15"/>
      <c r="L278" s="15"/>
      <c r="M278" s="15"/>
      <c r="N278" s="22"/>
      <c r="O278" s="15"/>
      <c r="P278" s="15"/>
      <c r="Q278" s="15"/>
      <c r="R278" s="15"/>
      <c r="S278" s="15"/>
      <c r="T278" s="25"/>
      <c r="U278" s="25"/>
      <c r="V278" s="15"/>
      <c r="W278" s="15"/>
      <c r="X278" s="15"/>
      <c r="Y278" s="15"/>
      <c r="Z278" s="15"/>
      <c r="AA278" s="15"/>
      <c r="AB278" s="22"/>
      <c r="AC278" s="22"/>
      <c r="AD278" s="15"/>
      <c r="AE278" s="15"/>
      <c r="AF278" s="15"/>
      <c r="AG278" s="15"/>
      <c r="AH278" s="22"/>
      <c r="AI278" s="15"/>
      <c r="AJ278" s="15"/>
      <c r="AK278" s="15"/>
      <c r="AL278" s="15"/>
      <c r="AM278" s="15"/>
      <c r="AN278" s="15"/>
      <c r="AO278" s="15"/>
      <c r="AP278" s="15"/>
      <c r="AQ278" s="15"/>
      <c r="AR278" s="15"/>
      <c r="AS278" s="15"/>
      <c r="AT278" s="22"/>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36">
        <v>0.28000000000000003</v>
      </c>
      <c r="BV278" s="15" t="s">
        <v>107</v>
      </c>
      <c r="BW278" s="21">
        <v>37.5</v>
      </c>
      <c r="BX278" s="15">
        <v>0</v>
      </c>
      <c r="BY278" s="15">
        <v>0</v>
      </c>
      <c r="BZ278" s="15" t="s">
        <v>82</v>
      </c>
    </row>
    <row r="279" spans="1:78" ht="15" customHeight="1" x14ac:dyDescent="0.2">
      <c r="A279" s="13">
        <v>44032</v>
      </c>
      <c r="B279" s="14">
        <v>0.33333333333333331</v>
      </c>
      <c r="C279" s="14" t="s">
        <v>78</v>
      </c>
      <c r="D279" s="11">
        <v>2405037</v>
      </c>
      <c r="E279" s="13" t="s">
        <v>79</v>
      </c>
      <c r="F279" s="28">
        <v>3381.7328051215277</v>
      </c>
      <c r="G279" s="29">
        <v>8.3000000000000007</v>
      </c>
      <c r="H279" s="29">
        <v>10</v>
      </c>
      <c r="I279" s="29"/>
      <c r="J279" s="29"/>
      <c r="K279" s="29"/>
      <c r="L279" s="29"/>
      <c r="M279" s="15">
        <v>45</v>
      </c>
      <c r="N279" s="15">
        <v>124</v>
      </c>
      <c r="O279" s="15">
        <v>157</v>
      </c>
      <c r="P279" s="15"/>
      <c r="Q279" s="15">
        <v>1.85</v>
      </c>
      <c r="R279" s="15"/>
      <c r="S279" s="15"/>
      <c r="T279" s="25">
        <f t="shared" ref="T279:T284" si="14">0.5*0.1</f>
        <v>0.05</v>
      </c>
      <c r="U279" s="15">
        <v>1.87</v>
      </c>
      <c r="V279" s="15">
        <v>22</v>
      </c>
      <c r="W279" s="15">
        <v>22</v>
      </c>
      <c r="X279" s="15">
        <v>2.1</v>
      </c>
      <c r="Y279" s="15">
        <v>4.3</v>
      </c>
      <c r="Z279" s="15"/>
      <c r="AA279" s="15"/>
      <c r="AB279" s="15">
        <v>78</v>
      </c>
      <c r="AC279" s="15">
        <v>136</v>
      </c>
      <c r="AD279" s="15"/>
      <c r="AE279" s="15"/>
      <c r="AF279" s="15"/>
      <c r="AG279" s="15"/>
      <c r="AH279" s="15">
        <v>0.06</v>
      </c>
      <c r="AI279" s="27">
        <v>4.1251449840384669E-3</v>
      </c>
      <c r="AJ279" s="15"/>
      <c r="AK279" s="15"/>
      <c r="AL279" s="15"/>
      <c r="AM279" s="15"/>
      <c r="AN279" s="15"/>
      <c r="AO279" s="15"/>
      <c r="AP279" s="27"/>
      <c r="AQ279" s="15"/>
      <c r="AR279" s="15"/>
      <c r="AS279" s="27"/>
      <c r="AT279" s="28">
        <v>70000</v>
      </c>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37"/>
      <c r="BV279" s="15"/>
      <c r="BW279" s="21"/>
      <c r="BX279" s="15"/>
      <c r="BY279" s="15"/>
      <c r="BZ279" s="15"/>
    </row>
    <row r="280" spans="1:78" ht="15" customHeight="1" x14ac:dyDescent="0.2">
      <c r="A280" s="13">
        <v>44033</v>
      </c>
      <c r="B280" s="14">
        <v>0.45833333333333331</v>
      </c>
      <c r="C280" s="14" t="s">
        <v>78</v>
      </c>
      <c r="D280" s="11">
        <v>2405037</v>
      </c>
      <c r="E280" s="11" t="s">
        <v>80</v>
      </c>
      <c r="F280" s="15"/>
      <c r="G280" s="15">
        <v>3.7</v>
      </c>
      <c r="H280" s="15">
        <v>9.8000000000000007</v>
      </c>
      <c r="I280" s="15"/>
      <c r="J280" s="15"/>
      <c r="K280" s="15"/>
      <c r="L280" s="15"/>
      <c r="M280" s="15">
        <v>3.6</v>
      </c>
      <c r="N280" s="22">
        <f>0.5*3</f>
        <v>1.5</v>
      </c>
      <c r="O280" s="15">
        <v>5</v>
      </c>
      <c r="P280" s="15"/>
      <c r="Q280" s="15">
        <v>3.9E-2</v>
      </c>
      <c r="R280" s="15"/>
      <c r="S280" s="15"/>
      <c r="T280" s="25">
        <f t="shared" si="14"/>
        <v>0.05</v>
      </c>
      <c r="U280" s="25">
        <f>0.5*0.11</f>
        <v>5.5E-2</v>
      </c>
      <c r="V280" s="25">
        <f>0.5*0.1</f>
        <v>0.05</v>
      </c>
      <c r="W280" s="15">
        <v>7.4999999999999997E-2</v>
      </c>
      <c r="X280" s="22">
        <f>0.5*0.004</f>
        <v>2E-3</v>
      </c>
      <c r="Y280" s="15">
        <v>1.9E-2</v>
      </c>
      <c r="Z280" s="15"/>
      <c r="AA280" s="15"/>
      <c r="AB280" s="22">
        <f>0.5*2</f>
        <v>1</v>
      </c>
      <c r="AC280" s="22">
        <f>0.5*2</f>
        <v>1</v>
      </c>
      <c r="AD280" s="15"/>
      <c r="AE280" s="15"/>
      <c r="AF280" s="15"/>
      <c r="AG280" s="15"/>
      <c r="AH280" s="22">
        <f>0.5*0.002</f>
        <v>1E-3</v>
      </c>
      <c r="AI280" s="15"/>
      <c r="AJ280" s="15"/>
      <c r="AK280" s="15"/>
      <c r="AL280" s="15"/>
      <c r="AM280" s="15"/>
      <c r="AN280" s="15"/>
      <c r="AO280" s="15"/>
      <c r="AP280" s="15"/>
      <c r="AQ280" s="15"/>
      <c r="AR280" s="15"/>
      <c r="AS280" s="15">
        <v>0.71</v>
      </c>
      <c r="AT280" s="22">
        <f>0.5*10</f>
        <v>5</v>
      </c>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36">
        <v>0.55000000000000004</v>
      </c>
      <c r="BV280" s="15" t="s">
        <v>106</v>
      </c>
      <c r="BW280" s="21">
        <v>42.5</v>
      </c>
      <c r="BX280" s="15">
        <v>0</v>
      </c>
      <c r="BY280" s="15">
        <v>0</v>
      </c>
      <c r="BZ280" s="15" t="s">
        <v>82</v>
      </c>
    </row>
    <row r="281" spans="1:78" ht="15" customHeight="1" x14ac:dyDescent="0.2">
      <c r="A281" s="13">
        <v>44033</v>
      </c>
      <c r="B281" s="14">
        <v>0.4236111111111111</v>
      </c>
      <c r="C281" s="14" t="s">
        <v>78</v>
      </c>
      <c r="D281" s="11">
        <v>2405037</v>
      </c>
      <c r="E281" s="11" t="s">
        <v>83</v>
      </c>
      <c r="F281" s="15"/>
      <c r="G281" s="15">
        <v>4.8</v>
      </c>
      <c r="H281" s="15">
        <v>9.3000000000000007</v>
      </c>
      <c r="I281" s="15"/>
      <c r="J281" s="15"/>
      <c r="K281" s="15"/>
      <c r="L281" s="15"/>
      <c r="M281" s="15">
        <v>26</v>
      </c>
      <c r="N281" s="15">
        <v>18</v>
      </c>
      <c r="O281" s="15">
        <v>46</v>
      </c>
      <c r="P281" s="15"/>
      <c r="Q281" s="15">
        <v>5.3999999999999999E-2</v>
      </c>
      <c r="R281" s="15"/>
      <c r="S281" s="15"/>
      <c r="T281" s="25">
        <f t="shared" si="14"/>
        <v>0.05</v>
      </c>
      <c r="U281" s="15">
        <v>0.11</v>
      </c>
      <c r="V281" s="15">
        <v>0.4</v>
      </c>
      <c r="W281" s="15">
        <v>0.45</v>
      </c>
      <c r="X281" s="22">
        <f>0.5*0.004</f>
        <v>2E-3</v>
      </c>
      <c r="Y281" s="15">
        <v>0.113</v>
      </c>
      <c r="Z281" s="15"/>
      <c r="AA281" s="15"/>
      <c r="AB281" s="22">
        <f>0.5*2</f>
        <v>1</v>
      </c>
      <c r="AC281" s="22">
        <f>0.5*2</f>
        <v>1</v>
      </c>
      <c r="AD281" s="15"/>
      <c r="AE281" s="15"/>
      <c r="AF281" s="15"/>
      <c r="AG281" s="15"/>
      <c r="AH281" s="22">
        <f>0.5*0.002</f>
        <v>1E-3</v>
      </c>
      <c r="AI281" s="15"/>
      <c r="AJ281" s="15"/>
      <c r="AK281" s="15"/>
      <c r="AL281" s="15"/>
      <c r="AM281" s="15"/>
      <c r="AN281" s="15"/>
      <c r="AO281" s="15"/>
      <c r="AP281" s="15"/>
      <c r="AQ281" s="15"/>
      <c r="AR281" s="15"/>
      <c r="AS281" s="15">
        <v>4</v>
      </c>
      <c r="AT281" s="15">
        <v>10</v>
      </c>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36">
        <v>0.19</v>
      </c>
      <c r="BV281" s="15" t="s">
        <v>103</v>
      </c>
      <c r="BW281" s="21">
        <v>35</v>
      </c>
      <c r="BX281" s="15">
        <v>0</v>
      </c>
      <c r="BY281" s="15">
        <v>0</v>
      </c>
      <c r="BZ281" s="15" t="s">
        <v>82</v>
      </c>
    </row>
    <row r="282" spans="1:78" ht="15" customHeight="1" x14ac:dyDescent="0.2">
      <c r="A282" s="13">
        <v>44054</v>
      </c>
      <c r="B282" s="14">
        <v>0.35416666666666669</v>
      </c>
      <c r="C282" s="14" t="s">
        <v>78</v>
      </c>
      <c r="D282" s="11">
        <v>2418011</v>
      </c>
      <c r="E282" s="13" t="s">
        <v>79</v>
      </c>
      <c r="F282" s="28">
        <v>3882.3898518518517</v>
      </c>
      <c r="G282" s="29">
        <v>8.3000000000000007</v>
      </c>
      <c r="H282" s="29">
        <v>10</v>
      </c>
      <c r="I282" s="29"/>
      <c r="J282" s="29"/>
      <c r="K282" s="29"/>
      <c r="L282" s="29"/>
      <c r="M282" s="15">
        <v>45</v>
      </c>
      <c r="N282" s="15">
        <v>112</v>
      </c>
      <c r="O282" s="15">
        <v>135</v>
      </c>
      <c r="P282" s="15"/>
      <c r="Q282" s="15">
        <v>0.56000000000000005</v>
      </c>
      <c r="R282" s="15"/>
      <c r="S282" s="15"/>
      <c r="T282" s="25">
        <f t="shared" si="14"/>
        <v>0.05</v>
      </c>
      <c r="U282" s="15">
        <v>0.6</v>
      </c>
      <c r="V282" s="15">
        <v>33</v>
      </c>
      <c r="W282" s="15">
        <v>33</v>
      </c>
      <c r="X282" s="15">
        <v>0.26</v>
      </c>
      <c r="Y282" s="15">
        <v>3.1</v>
      </c>
      <c r="Z282" s="15"/>
      <c r="AA282" s="15"/>
      <c r="AB282" s="15">
        <v>13</v>
      </c>
      <c r="AC282" s="15">
        <v>57</v>
      </c>
      <c r="AD282" s="15"/>
      <c r="AE282" s="15"/>
      <c r="AF282" s="15"/>
      <c r="AG282" s="15"/>
      <c r="AH282" s="16">
        <v>0.06</v>
      </c>
      <c r="AI282" s="27">
        <v>2.8524649112400568E-3</v>
      </c>
      <c r="AJ282" s="15"/>
      <c r="AK282" s="15"/>
      <c r="AL282" s="15"/>
      <c r="AM282" s="15"/>
      <c r="AN282" s="15"/>
      <c r="AO282" s="15"/>
      <c r="AP282" s="27"/>
      <c r="AQ282" s="15"/>
      <c r="AR282" s="15"/>
      <c r="AS282" s="27"/>
      <c r="AT282" s="28">
        <v>60000</v>
      </c>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37"/>
      <c r="BV282" s="15"/>
      <c r="BW282" s="21"/>
      <c r="BX282" s="15"/>
      <c r="BY282" s="15"/>
      <c r="BZ282" s="15"/>
    </row>
    <row r="283" spans="1:78" ht="15" customHeight="1" x14ac:dyDescent="0.2">
      <c r="A283" s="13">
        <v>44055</v>
      </c>
      <c r="B283" s="14">
        <v>0.41666666666666669</v>
      </c>
      <c r="C283" s="14" t="s">
        <v>78</v>
      </c>
      <c r="D283" s="11">
        <v>2418011</v>
      </c>
      <c r="E283" s="11" t="s">
        <v>80</v>
      </c>
      <c r="F283" s="15"/>
      <c r="G283" s="15">
        <v>4.7</v>
      </c>
      <c r="H283" s="15">
        <v>8</v>
      </c>
      <c r="I283" s="15"/>
      <c r="J283" s="15"/>
      <c r="K283" s="15"/>
      <c r="L283" s="15"/>
      <c r="M283" s="15">
        <v>7</v>
      </c>
      <c r="N283" s="15">
        <v>4</v>
      </c>
      <c r="O283" s="15">
        <v>11</v>
      </c>
      <c r="P283" s="15"/>
      <c r="Q283" s="15">
        <v>2.7E-2</v>
      </c>
      <c r="R283" s="15"/>
      <c r="S283" s="15"/>
      <c r="T283" s="25">
        <f t="shared" si="14"/>
        <v>0.05</v>
      </c>
      <c r="U283" s="25">
        <f>0.5*0.11</f>
        <v>5.5E-2</v>
      </c>
      <c r="V283" s="25">
        <f>0.5*0.1</f>
        <v>0.05</v>
      </c>
      <c r="W283" s="15">
        <v>7.4999999999999997E-2</v>
      </c>
      <c r="X283" s="22">
        <f>0.5*0.004</f>
        <v>2E-3</v>
      </c>
      <c r="Y283" s="22">
        <f>0.5*0.004</f>
        <v>2E-3</v>
      </c>
      <c r="Z283" s="15"/>
      <c r="AA283" s="15"/>
      <c r="AB283" s="22">
        <f>0.5*2</f>
        <v>1</v>
      </c>
      <c r="AC283" s="22">
        <f>0.5*2</f>
        <v>1</v>
      </c>
      <c r="AD283" s="15"/>
      <c r="AE283" s="15"/>
      <c r="AF283" s="15"/>
      <c r="AG283" s="15"/>
      <c r="AH283" s="22">
        <f>0.5*0.002</f>
        <v>1E-3</v>
      </c>
      <c r="AI283" s="15"/>
      <c r="AJ283" s="15"/>
      <c r="AK283" s="15"/>
      <c r="AL283" s="15"/>
      <c r="AM283" s="15"/>
      <c r="AN283" s="15"/>
      <c r="AO283" s="15"/>
      <c r="AP283" s="15"/>
      <c r="AQ283" s="15"/>
      <c r="AR283" s="15"/>
      <c r="AS283" s="15">
        <v>0.22</v>
      </c>
      <c r="AT283" s="22">
        <f>0.5*1</f>
        <v>0.5</v>
      </c>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36">
        <v>0.35</v>
      </c>
      <c r="BV283" s="15" t="s">
        <v>107</v>
      </c>
      <c r="BW283" s="21">
        <v>37.5</v>
      </c>
      <c r="BX283" s="15">
        <v>0</v>
      </c>
      <c r="BY283" s="15">
        <v>0</v>
      </c>
      <c r="BZ283" s="15" t="s">
        <v>82</v>
      </c>
    </row>
    <row r="284" spans="1:78" ht="15" customHeight="1" x14ac:dyDescent="0.2">
      <c r="A284" s="13">
        <v>44055</v>
      </c>
      <c r="B284" s="14">
        <v>0.44444444444444442</v>
      </c>
      <c r="C284" s="14" t="s">
        <v>78</v>
      </c>
      <c r="D284" s="11">
        <v>2418011</v>
      </c>
      <c r="E284" s="11" t="s">
        <v>83</v>
      </c>
      <c r="F284" s="15"/>
      <c r="G284" s="15">
        <v>6.3</v>
      </c>
      <c r="H284" s="15">
        <v>8.1</v>
      </c>
      <c r="I284" s="15"/>
      <c r="J284" s="15"/>
      <c r="K284" s="15"/>
      <c r="L284" s="15"/>
      <c r="M284" s="15">
        <v>22</v>
      </c>
      <c r="N284" s="15">
        <v>17</v>
      </c>
      <c r="O284" s="15">
        <v>39</v>
      </c>
      <c r="P284" s="15"/>
      <c r="Q284" s="15">
        <v>1.9E-2</v>
      </c>
      <c r="R284" s="15"/>
      <c r="S284" s="15"/>
      <c r="T284" s="25">
        <f t="shared" si="14"/>
        <v>0.05</v>
      </c>
      <c r="U284" s="25">
        <f>0.5*0.11</f>
        <v>5.5E-2</v>
      </c>
      <c r="V284" s="15">
        <v>0.42</v>
      </c>
      <c r="W284" s="15">
        <v>0.47</v>
      </c>
      <c r="X284" s="22">
        <f>0.5*0.004</f>
        <v>2E-3</v>
      </c>
      <c r="Y284" s="15">
        <v>6.2E-2</v>
      </c>
      <c r="Z284" s="15"/>
      <c r="AA284" s="15"/>
      <c r="AB284" s="22">
        <f>0.5*2</f>
        <v>1</v>
      </c>
      <c r="AC284" s="22">
        <f>0.5*2</f>
        <v>1</v>
      </c>
      <c r="AD284" s="15"/>
      <c r="AE284" s="15"/>
      <c r="AF284" s="15"/>
      <c r="AG284" s="15"/>
      <c r="AH284" s="22">
        <f>0.5*0.002</f>
        <v>1E-3</v>
      </c>
      <c r="AI284" s="15"/>
      <c r="AJ284" s="15"/>
      <c r="AK284" s="15"/>
      <c r="AL284" s="15"/>
      <c r="AM284" s="15"/>
      <c r="AN284" s="15"/>
      <c r="AO284" s="15"/>
      <c r="AP284" s="15"/>
      <c r="AQ284" s="15"/>
      <c r="AR284" s="15"/>
      <c r="AS284" s="15">
        <v>2.7</v>
      </c>
      <c r="AT284" s="15">
        <v>700</v>
      </c>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36">
        <v>0.2</v>
      </c>
      <c r="BV284" s="15" t="s">
        <v>87</v>
      </c>
      <c r="BW284" s="21">
        <v>27.5</v>
      </c>
      <c r="BX284" s="15">
        <v>0</v>
      </c>
      <c r="BY284" s="15">
        <v>0</v>
      </c>
      <c r="BZ284" s="15" t="s">
        <v>82</v>
      </c>
    </row>
    <row r="285" spans="1:78" ht="15" customHeight="1" x14ac:dyDescent="0.2">
      <c r="A285" s="13">
        <v>44059</v>
      </c>
      <c r="B285" s="14"/>
      <c r="C285" s="14" t="s">
        <v>90</v>
      </c>
      <c r="D285" s="11"/>
      <c r="E285" s="11" t="s">
        <v>80</v>
      </c>
      <c r="F285" s="15"/>
      <c r="G285" s="15"/>
      <c r="H285" s="15"/>
      <c r="I285" s="15"/>
      <c r="J285" s="15"/>
      <c r="K285" s="15"/>
      <c r="L285" s="15"/>
      <c r="M285" s="15"/>
      <c r="N285" s="15"/>
      <c r="O285" s="15"/>
      <c r="P285" s="15"/>
      <c r="Q285" s="15"/>
      <c r="R285" s="15"/>
      <c r="S285" s="15"/>
      <c r="T285" s="25"/>
      <c r="U285" s="25"/>
      <c r="V285" s="25"/>
      <c r="W285" s="15"/>
      <c r="X285" s="22"/>
      <c r="Y285" s="22"/>
      <c r="Z285" s="15"/>
      <c r="AA285" s="15"/>
      <c r="AB285" s="22"/>
      <c r="AC285" s="22"/>
      <c r="AD285" s="15"/>
      <c r="AE285" s="15"/>
      <c r="AF285" s="15"/>
      <c r="AG285" s="15"/>
      <c r="AH285" s="22"/>
      <c r="AI285" s="15"/>
      <c r="AJ285" s="15"/>
      <c r="AK285" s="15"/>
      <c r="AL285" s="15"/>
      <c r="AM285" s="15"/>
      <c r="AN285" s="15"/>
      <c r="AO285" s="15"/>
      <c r="AP285" s="15"/>
      <c r="AQ285" s="15"/>
      <c r="AR285" s="15"/>
      <c r="AS285" s="15"/>
      <c r="AT285" s="22"/>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36">
        <v>0.4</v>
      </c>
      <c r="BV285" s="15"/>
      <c r="BW285" s="21"/>
      <c r="BX285" s="15"/>
      <c r="BY285" s="15"/>
      <c r="BZ285" s="15"/>
    </row>
    <row r="286" spans="1:78" ht="15" customHeight="1" x14ac:dyDescent="0.2">
      <c r="A286" s="13">
        <v>44059</v>
      </c>
      <c r="B286" s="14"/>
      <c r="C286" s="14" t="s">
        <v>90</v>
      </c>
      <c r="D286" s="11"/>
      <c r="E286" s="11" t="s">
        <v>83</v>
      </c>
      <c r="F286" s="15"/>
      <c r="G286" s="15"/>
      <c r="H286" s="15"/>
      <c r="I286" s="15"/>
      <c r="J286" s="15"/>
      <c r="K286" s="15"/>
      <c r="L286" s="15"/>
      <c r="M286" s="15"/>
      <c r="N286" s="15"/>
      <c r="O286" s="15"/>
      <c r="P286" s="15"/>
      <c r="Q286" s="15"/>
      <c r="R286" s="15"/>
      <c r="S286" s="15"/>
      <c r="T286" s="25"/>
      <c r="U286" s="25"/>
      <c r="V286" s="25"/>
      <c r="W286" s="15"/>
      <c r="X286" s="22"/>
      <c r="Y286" s="22"/>
      <c r="Z286" s="15"/>
      <c r="AA286" s="15"/>
      <c r="AB286" s="22"/>
      <c r="AC286" s="22"/>
      <c r="AD286" s="15"/>
      <c r="AE286" s="15"/>
      <c r="AF286" s="15"/>
      <c r="AG286" s="15"/>
      <c r="AH286" s="22"/>
      <c r="AI286" s="15"/>
      <c r="AJ286" s="15"/>
      <c r="AK286" s="15"/>
      <c r="AL286" s="15"/>
      <c r="AM286" s="15"/>
      <c r="AN286" s="15"/>
      <c r="AO286" s="15"/>
      <c r="AP286" s="15"/>
      <c r="AQ286" s="15"/>
      <c r="AR286" s="15"/>
      <c r="AS286" s="15"/>
      <c r="AT286" s="22"/>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36">
        <v>0.32</v>
      </c>
      <c r="BV286" s="15"/>
      <c r="BW286" s="21"/>
      <c r="BX286" s="15"/>
      <c r="BY286" s="15"/>
      <c r="BZ286" s="15"/>
    </row>
    <row r="287" spans="1:78" ht="15" customHeight="1" x14ac:dyDescent="0.2">
      <c r="A287" s="13">
        <v>44067</v>
      </c>
      <c r="B287" s="14"/>
      <c r="C287" s="14" t="s">
        <v>90</v>
      </c>
      <c r="D287" s="11"/>
      <c r="E287" s="11" t="s">
        <v>83</v>
      </c>
      <c r="F287" s="15"/>
      <c r="G287" s="15"/>
      <c r="H287" s="15"/>
      <c r="I287" s="15"/>
      <c r="J287" s="15"/>
      <c r="K287" s="15"/>
      <c r="L287" s="15"/>
      <c r="M287" s="15"/>
      <c r="N287" s="15"/>
      <c r="O287" s="15"/>
      <c r="P287" s="15"/>
      <c r="Q287" s="15"/>
      <c r="R287" s="15"/>
      <c r="S287" s="15"/>
      <c r="T287" s="25"/>
      <c r="U287" s="25"/>
      <c r="V287" s="25"/>
      <c r="W287" s="15"/>
      <c r="X287" s="22"/>
      <c r="Y287" s="22"/>
      <c r="Z287" s="15"/>
      <c r="AA287" s="15"/>
      <c r="AB287" s="22"/>
      <c r="AC287" s="22"/>
      <c r="AD287" s="15"/>
      <c r="AE287" s="15"/>
      <c r="AF287" s="15"/>
      <c r="AG287" s="15"/>
      <c r="AH287" s="22"/>
      <c r="AI287" s="15"/>
      <c r="AJ287" s="15"/>
      <c r="AK287" s="15"/>
      <c r="AL287" s="15"/>
      <c r="AM287" s="15"/>
      <c r="AN287" s="15"/>
      <c r="AO287" s="15"/>
      <c r="AP287" s="15"/>
      <c r="AQ287" s="15"/>
      <c r="AR287" s="15"/>
      <c r="AS287" s="15"/>
      <c r="AT287" s="16">
        <v>10</v>
      </c>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36"/>
      <c r="BV287" s="15"/>
      <c r="BW287" s="21"/>
      <c r="BX287" s="15"/>
      <c r="BY287" s="15"/>
      <c r="BZ287" s="15"/>
    </row>
    <row r="288" spans="1:78" ht="15" customHeight="1" x14ac:dyDescent="0.2">
      <c r="A288" s="13">
        <v>44088</v>
      </c>
      <c r="B288" s="14">
        <v>0.33333333333333331</v>
      </c>
      <c r="C288" s="14" t="s">
        <v>78</v>
      </c>
      <c r="D288" s="11">
        <v>2437919</v>
      </c>
      <c r="E288" s="11" t="s">
        <v>79</v>
      </c>
      <c r="F288" s="28">
        <v>3801.1115086805548</v>
      </c>
      <c r="G288" s="15">
        <v>8.3000000000000007</v>
      </c>
      <c r="H288" s="15">
        <v>10</v>
      </c>
      <c r="I288" s="15"/>
      <c r="J288" s="15"/>
      <c r="K288" s="15"/>
      <c r="L288" s="15"/>
      <c r="M288" s="15">
        <v>59</v>
      </c>
      <c r="N288" s="15">
        <v>135</v>
      </c>
      <c r="O288" s="15">
        <v>154</v>
      </c>
      <c r="P288" s="15"/>
      <c r="Q288" s="15">
        <v>1.6</v>
      </c>
      <c r="R288" s="15"/>
      <c r="S288" s="15"/>
      <c r="T288" s="25">
        <f>0.5*0.1</f>
        <v>0.05</v>
      </c>
      <c r="U288" s="15">
        <v>1.65</v>
      </c>
      <c r="V288" s="15">
        <v>22</v>
      </c>
      <c r="W288" s="15">
        <v>22</v>
      </c>
      <c r="X288" s="15">
        <v>3</v>
      </c>
      <c r="Y288" s="15">
        <v>6.3</v>
      </c>
      <c r="Z288" s="15"/>
      <c r="AA288" s="15"/>
      <c r="AB288" s="15">
        <v>24</v>
      </c>
      <c r="AC288" s="15">
        <v>121</v>
      </c>
      <c r="AD288" s="15"/>
      <c r="AE288" s="15"/>
      <c r="AF288" s="15"/>
      <c r="AG288" s="15"/>
      <c r="AH288" s="22">
        <f>0.5*0.1</f>
        <v>0.05</v>
      </c>
      <c r="AI288" s="15"/>
      <c r="AJ288" s="15"/>
      <c r="AK288" s="15"/>
      <c r="AL288" s="15"/>
      <c r="AM288" s="15"/>
      <c r="AN288" s="15"/>
      <c r="AO288" s="15"/>
      <c r="AP288" s="15"/>
      <c r="AQ288" s="15"/>
      <c r="AR288" s="15"/>
      <c r="AS288" s="15"/>
      <c r="AT288" s="15">
        <v>30000</v>
      </c>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37"/>
      <c r="BV288" s="15"/>
      <c r="BW288" s="21"/>
      <c r="BX288" s="15"/>
      <c r="BY288" s="15"/>
      <c r="BZ288" s="15"/>
    </row>
    <row r="289" spans="1:78" s="96" customFormat="1" ht="15" customHeight="1" x14ac:dyDescent="0.2">
      <c r="A289" s="93">
        <v>44089</v>
      </c>
      <c r="B289" s="94">
        <v>0.39583333333333331</v>
      </c>
      <c r="C289" s="94" t="s">
        <v>78</v>
      </c>
      <c r="D289" s="95">
        <v>2437919</v>
      </c>
      <c r="E289" s="95" t="s">
        <v>80</v>
      </c>
      <c r="G289" s="96">
        <v>7</v>
      </c>
      <c r="H289" s="96">
        <v>10.3</v>
      </c>
      <c r="M289" s="96">
        <v>8.4</v>
      </c>
      <c r="N289" s="96">
        <v>5</v>
      </c>
      <c r="O289" s="96">
        <v>11</v>
      </c>
      <c r="Q289" s="98">
        <f>0.5*0.01</f>
        <v>5.0000000000000001E-3</v>
      </c>
      <c r="T289" s="99">
        <f>0.5*0.1</f>
        <v>0.05</v>
      </c>
      <c r="U289" s="99">
        <f>0.5*0.11</f>
        <v>5.5E-2</v>
      </c>
      <c r="V289" s="96">
        <v>0.19</v>
      </c>
      <c r="W289" s="96">
        <v>0.24</v>
      </c>
      <c r="X289" s="98">
        <f>0.5*0.004</f>
        <v>2E-3</v>
      </c>
      <c r="Y289" s="96">
        <v>2.1000000000000001E-2</v>
      </c>
      <c r="AB289" s="98">
        <f>0.5*2</f>
        <v>1</v>
      </c>
      <c r="AC289" s="98">
        <f>0.5*2</f>
        <v>1</v>
      </c>
      <c r="AH289" s="98">
        <f>0.5*0.002</f>
        <v>1E-3</v>
      </c>
      <c r="AS289" s="96">
        <v>0.05</v>
      </c>
      <c r="AT289" s="96">
        <v>30</v>
      </c>
      <c r="BU289" s="103">
        <v>0.4</v>
      </c>
      <c r="BV289" s="96" t="s">
        <v>107</v>
      </c>
      <c r="BW289" s="102">
        <v>37.5</v>
      </c>
      <c r="BX289" s="96">
        <v>0</v>
      </c>
      <c r="BY289" s="96">
        <v>0</v>
      </c>
      <c r="BZ289" s="96" t="s">
        <v>82</v>
      </c>
    </row>
    <row r="290" spans="1:78" ht="15" customHeight="1" x14ac:dyDescent="0.2">
      <c r="A290" s="13">
        <v>44089</v>
      </c>
      <c r="B290" s="14">
        <v>0.43055555555555558</v>
      </c>
      <c r="C290" s="14" t="s">
        <v>78</v>
      </c>
      <c r="D290" s="11">
        <v>2437919</v>
      </c>
      <c r="E290" s="11" t="s">
        <v>83</v>
      </c>
      <c r="F290" s="15"/>
      <c r="G290" s="15">
        <v>7.8</v>
      </c>
      <c r="H290" s="15">
        <v>11</v>
      </c>
      <c r="I290" s="15"/>
      <c r="J290" s="15"/>
      <c r="K290" s="15"/>
      <c r="L290" s="15"/>
      <c r="M290" s="15">
        <v>9.6</v>
      </c>
      <c r="N290" s="15">
        <v>10</v>
      </c>
      <c r="O290" s="15">
        <v>20</v>
      </c>
      <c r="P290" s="15"/>
      <c r="Q290" s="15">
        <v>5.0999999999999997E-2</v>
      </c>
      <c r="R290" s="15"/>
      <c r="S290" s="15"/>
      <c r="T290" s="25">
        <f>0.5*0.1</f>
        <v>0.05</v>
      </c>
      <c r="U290" s="25">
        <f>0.5*0.11</f>
        <v>5.5E-2</v>
      </c>
      <c r="V290" s="15">
        <v>1.1000000000000001</v>
      </c>
      <c r="W290" s="15">
        <v>1.1399999999999999</v>
      </c>
      <c r="X290" s="15">
        <v>5.2999999999999999E-2</v>
      </c>
      <c r="Y290" s="15">
        <v>0.22</v>
      </c>
      <c r="Z290" s="15"/>
      <c r="AA290" s="15"/>
      <c r="AB290" s="22">
        <f>0.5*2</f>
        <v>1</v>
      </c>
      <c r="AC290" s="15">
        <v>5</v>
      </c>
      <c r="AD290" s="15"/>
      <c r="AE290" s="15"/>
      <c r="AF290" s="15"/>
      <c r="AG290" s="15"/>
      <c r="AH290" s="22">
        <f>0.5*0.002</f>
        <v>1E-3</v>
      </c>
      <c r="AI290" s="15"/>
      <c r="AJ290" s="15"/>
      <c r="AK290" s="15"/>
      <c r="AL290" s="15"/>
      <c r="AM290" s="15"/>
      <c r="AN290" s="15"/>
      <c r="AO290" s="15"/>
      <c r="AP290" s="15"/>
      <c r="AQ290" s="15"/>
      <c r="AR290" s="15"/>
      <c r="AS290" s="15">
        <v>4.2</v>
      </c>
      <c r="AT290" s="15">
        <v>1000</v>
      </c>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36">
        <v>0.27</v>
      </c>
      <c r="BV290" s="15" t="s">
        <v>85</v>
      </c>
      <c r="BW290" s="21">
        <v>25</v>
      </c>
      <c r="BX290" s="15">
        <v>0</v>
      </c>
      <c r="BY290" s="15">
        <v>0</v>
      </c>
      <c r="BZ290" s="15" t="s">
        <v>82</v>
      </c>
    </row>
    <row r="291" spans="1:78" ht="15" customHeight="1" x14ac:dyDescent="0.2">
      <c r="A291" s="13">
        <v>44123</v>
      </c>
      <c r="B291" s="14">
        <v>0.47222222222222227</v>
      </c>
      <c r="C291" s="14" t="s">
        <v>78</v>
      </c>
      <c r="D291" s="38">
        <v>2459070</v>
      </c>
      <c r="E291" s="11" t="s">
        <v>79</v>
      </c>
      <c r="F291" s="28">
        <v>3984.9960776041667</v>
      </c>
      <c r="G291" s="39">
        <v>8.1</v>
      </c>
      <c r="H291" s="39">
        <v>10</v>
      </c>
      <c r="I291" s="40">
        <v>285</v>
      </c>
      <c r="J291" s="40"/>
      <c r="K291" s="40"/>
      <c r="L291" s="40">
        <v>143</v>
      </c>
      <c r="M291" s="40">
        <v>200</v>
      </c>
      <c r="N291" s="40">
        <v>230</v>
      </c>
      <c r="O291" s="40">
        <v>230</v>
      </c>
      <c r="P291" s="40"/>
      <c r="Q291" s="37">
        <v>7.4999999999999997E-2</v>
      </c>
      <c r="R291" s="37"/>
      <c r="S291" s="37"/>
      <c r="T291" s="25">
        <f>0.1/2</f>
        <v>0.05</v>
      </c>
      <c r="U291" s="25">
        <f>0.11/2</f>
        <v>5.5E-2</v>
      </c>
      <c r="V291" s="40">
        <v>32</v>
      </c>
      <c r="W291" s="40">
        <v>32</v>
      </c>
      <c r="X291" s="36">
        <v>0.48</v>
      </c>
      <c r="Y291" s="39">
        <v>7.7</v>
      </c>
      <c r="Z291" s="40">
        <v>1240</v>
      </c>
      <c r="AA291" s="40">
        <v>1710</v>
      </c>
      <c r="AB291" s="40">
        <v>76</v>
      </c>
      <c r="AC291" s="40">
        <v>250</v>
      </c>
      <c r="AD291" s="40"/>
      <c r="AE291" s="40"/>
      <c r="AF291" s="40"/>
      <c r="AG291" s="40"/>
      <c r="AH291" s="22">
        <f>0.05/2</f>
        <v>2.5000000000000001E-2</v>
      </c>
      <c r="AI291" s="41">
        <v>5.0000000000000001E-3</v>
      </c>
      <c r="AJ291" s="40">
        <v>33</v>
      </c>
      <c r="AK291" s="40"/>
      <c r="AL291" s="40"/>
      <c r="AM291" s="39">
        <v>14.6</v>
      </c>
      <c r="AN291" s="42"/>
      <c r="AO291" s="42"/>
      <c r="AP291" s="43"/>
      <c r="AQ291" s="15"/>
      <c r="AR291" s="15"/>
      <c r="AS291" s="24"/>
      <c r="AT291" s="28">
        <v>1000000</v>
      </c>
      <c r="AU291" s="37">
        <v>0.108</v>
      </c>
      <c r="AV291" s="37"/>
      <c r="AW291" s="37"/>
      <c r="AX291" s="37"/>
      <c r="AY291" s="37"/>
      <c r="AZ291" s="37"/>
      <c r="BA291" s="37"/>
      <c r="BB291" s="37"/>
      <c r="BC291" s="37"/>
      <c r="BD291" s="37"/>
      <c r="BE291" s="37"/>
      <c r="BF291" s="37"/>
      <c r="BG291" s="37"/>
      <c r="BH291" s="44">
        <f xml:space="preserve"> 0.0021/2</f>
        <v>1.0499999999999999E-3</v>
      </c>
      <c r="BI291" s="37">
        <v>1.7000000000000001E-2</v>
      </c>
      <c r="BJ291" s="42">
        <v>2.7000000000000001E-3</v>
      </c>
      <c r="BK291" s="42">
        <v>9.7000000000000003E-3</v>
      </c>
      <c r="BL291" s="42"/>
      <c r="BM291" s="37">
        <v>4.7E-2</v>
      </c>
      <c r="BN291" s="45"/>
      <c r="BO291" s="45">
        <v>1.56E-3</v>
      </c>
      <c r="BP291" s="36">
        <v>1.78</v>
      </c>
      <c r="BQ291" s="42">
        <v>1.0999999999999999E-2</v>
      </c>
      <c r="BR291" s="36">
        <v>0.49</v>
      </c>
      <c r="BS291" s="36"/>
      <c r="BT291" s="36"/>
      <c r="BU291" s="37"/>
      <c r="BV291" s="15"/>
      <c r="BW291" s="21"/>
      <c r="BX291" s="15"/>
      <c r="BY291" s="15"/>
      <c r="BZ291" s="15"/>
    </row>
    <row r="292" spans="1:78" ht="15" customHeight="1" x14ac:dyDescent="0.2">
      <c r="A292" s="13">
        <v>44124</v>
      </c>
      <c r="B292" s="14">
        <v>0.41666666666666669</v>
      </c>
      <c r="C292" s="14" t="s">
        <v>78</v>
      </c>
      <c r="D292" s="38">
        <v>2459070</v>
      </c>
      <c r="E292" s="11" t="s">
        <v>80</v>
      </c>
      <c r="F292" s="15"/>
      <c r="G292" s="39">
        <v>2.2999999999999998</v>
      </c>
      <c r="H292" s="39">
        <v>13.7</v>
      </c>
      <c r="I292" s="40">
        <v>355</v>
      </c>
      <c r="J292" s="40"/>
      <c r="K292" s="40"/>
      <c r="L292" s="40">
        <v>240</v>
      </c>
      <c r="M292" s="40">
        <v>47</v>
      </c>
      <c r="N292" s="40">
        <v>4</v>
      </c>
      <c r="O292" s="40">
        <v>105</v>
      </c>
      <c r="P292" s="40"/>
      <c r="Q292" s="36">
        <v>0.37</v>
      </c>
      <c r="R292" s="36"/>
      <c r="S292" s="36"/>
      <c r="T292" s="25">
        <f>0.1/2</f>
        <v>0.05</v>
      </c>
      <c r="U292" s="36">
        <v>0.41</v>
      </c>
      <c r="V292" s="36">
        <v>0.38</v>
      </c>
      <c r="W292" s="36">
        <v>0.42</v>
      </c>
      <c r="X292" s="36">
        <v>0.21</v>
      </c>
      <c r="Y292" s="36">
        <v>0.23</v>
      </c>
      <c r="Z292" s="24"/>
      <c r="AA292" s="24"/>
      <c r="AB292" s="40">
        <v>3</v>
      </c>
      <c r="AC292" s="40">
        <v>4</v>
      </c>
      <c r="AD292" s="40"/>
      <c r="AE292" s="40"/>
      <c r="AF292" s="40"/>
      <c r="AG292" s="40"/>
      <c r="AH292" s="16">
        <v>0.11</v>
      </c>
      <c r="AI292" s="16">
        <v>0.113</v>
      </c>
      <c r="AJ292" s="40">
        <v>57</v>
      </c>
      <c r="AK292" s="40"/>
      <c r="AL292" s="40"/>
      <c r="AM292" s="40">
        <v>24</v>
      </c>
      <c r="AN292" s="42"/>
      <c r="AO292" s="42"/>
      <c r="AP292" s="16"/>
      <c r="AQ292" s="15"/>
      <c r="AR292" s="15"/>
      <c r="AS292" s="39">
        <v>0.4</v>
      </c>
      <c r="AT292" s="25">
        <f>10/2</f>
        <v>5</v>
      </c>
      <c r="AU292" s="40">
        <v>39</v>
      </c>
      <c r="AV292" s="42"/>
      <c r="AW292" s="42"/>
      <c r="AX292" s="42"/>
      <c r="AY292" s="42"/>
      <c r="AZ292" s="42"/>
      <c r="BA292" s="42"/>
      <c r="BB292" s="42"/>
      <c r="BC292" s="42"/>
      <c r="BD292" s="42"/>
      <c r="BE292" s="42"/>
      <c r="BF292" s="42"/>
      <c r="BG292" s="42"/>
      <c r="BH292" s="42">
        <v>8.5000000000000006E-3</v>
      </c>
      <c r="BI292" s="36">
        <v>0.64</v>
      </c>
      <c r="BJ292" s="45">
        <v>8.0000000000000004E-4</v>
      </c>
      <c r="BK292" s="37">
        <v>3.3000000000000002E-2</v>
      </c>
      <c r="BL292" s="37"/>
      <c r="BM292" s="37">
        <v>2.8000000000000001E-2</v>
      </c>
      <c r="BN292" s="42"/>
      <c r="BO292" s="42">
        <v>6.7000000000000002E-3</v>
      </c>
      <c r="BP292" s="36">
        <v>0.56999999999999995</v>
      </c>
      <c r="BQ292" s="42">
        <v>1.8700000000000001E-2</v>
      </c>
      <c r="BR292" s="37">
        <v>6.8000000000000005E-2</v>
      </c>
      <c r="BS292" s="37"/>
      <c r="BT292" s="37"/>
      <c r="BU292" s="36">
        <v>0.17</v>
      </c>
      <c r="BV292" s="15" t="s">
        <v>86</v>
      </c>
      <c r="BW292" s="21">
        <v>30</v>
      </c>
      <c r="BX292" s="15">
        <v>0</v>
      </c>
      <c r="BY292" s="15">
        <v>0</v>
      </c>
      <c r="BZ292" s="15" t="s">
        <v>114</v>
      </c>
    </row>
    <row r="293" spans="1:78" ht="15" customHeight="1" x14ac:dyDescent="0.2">
      <c r="A293" s="13">
        <v>44124</v>
      </c>
      <c r="B293" s="14">
        <v>0.35416666666666669</v>
      </c>
      <c r="C293" s="14" t="s">
        <v>78</v>
      </c>
      <c r="D293" s="38">
        <v>2459070</v>
      </c>
      <c r="E293" s="11" t="s">
        <v>83</v>
      </c>
      <c r="F293" s="15"/>
      <c r="G293" s="39">
        <v>2.2999999999999998</v>
      </c>
      <c r="H293" s="39">
        <v>13.7</v>
      </c>
      <c r="I293" s="40">
        <v>352</v>
      </c>
      <c r="J293" s="40"/>
      <c r="K293" s="40"/>
      <c r="L293" s="40">
        <v>250</v>
      </c>
      <c r="M293" s="39">
        <v>7.5</v>
      </c>
      <c r="N293" s="40">
        <v>7</v>
      </c>
      <c r="O293" s="40">
        <v>72</v>
      </c>
      <c r="P293" s="40"/>
      <c r="Q293" s="36">
        <v>0.39</v>
      </c>
      <c r="R293" s="36"/>
      <c r="S293" s="36"/>
      <c r="T293" s="25">
        <f>0.1/2</f>
        <v>0.05</v>
      </c>
      <c r="U293" s="36">
        <v>0.42</v>
      </c>
      <c r="V293" s="36">
        <v>0.44</v>
      </c>
      <c r="W293" s="36">
        <v>0.48</v>
      </c>
      <c r="X293" s="36">
        <v>0.23</v>
      </c>
      <c r="Y293" s="36">
        <v>0.28999999999999998</v>
      </c>
      <c r="Z293" s="24"/>
      <c r="AA293" s="24"/>
      <c r="AB293" s="40">
        <v>4</v>
      </c>
      <c r="AC293" s="40">
        <v>4</v>
      </c>
      <c r="AD293" s="40"/>
      <c r="AE293" s="40"/>
      <c r="AF293" s="40"/>
      <c r="AG293" s="40"/>
      <c r="AH293" s="36">
        <v>0.11</v>
      </c>
      <c r="AI293" s="16">
        <v>0.11899999999999999</v>
      </c>
      <c r="AJ293" s="40">
        <v>59</v>
      </c>
      <c r="AK293" s="40"/>
      <c r="AL293" s="40"/>
      <c r="AM293" s="40">
        <v>25</v>
      </c>
      <c r="AN293" s="42"/>
      <c r="AO293" s="42"/>
      <c r="AP293" s="16"/>
      <c r="AQ293" s="15"/>
      <c r="AR293" s="15"/>
      <c r="AS293" s="39">
        <v>1.5</v>
      </c>
      <c r="AT293" s="25">
        <f>10/2</f>
        <v>5</v>
      </c>
      <c r="AU293" s="40">
        <v>41</v>
      </c>
      <c r="AV293" s="42"/>
      <c r="AW293" s="42"/>
      <c r="AX293" s="42"/>
      <c r="AY293" s="42"/>
      <c r="AZ293" s="42"/>
      <c r="BA293" s="42"/>
      <c r="BB293" s="42"/>
      <c r="BC293" s="42"/>
      <c r="BD293" s="42"/>
      <c r="BE293" s="42"/>
      <c r="BF293" s="42"/>
      <c r="BG293" s="42"/>
      <c r="BH293" s="42">
        <v>7.9000000000000008E-3</v>
      </c>
      <c r="BI293" s="36">
        <v>0.69</v>
      </c>
      <c r="BJ293" s="45">
        <v>9.7999999999999997E-4</v>
      </c>
      <c r="BK293" s="37">
        <v>3.4000000000000002E-2</v>
      </c>
      <c r="BL293" s="37"/>
      <c r="BM293" s="37">
        <v>2.8000000000000001E-2</v>
      </c>
      <c r="BN293" s="42"/>
      <c r="BO293" s="42">
        <v>6.7000000000000002E-3</v>
      </c>
      <c r="BP293" s="36">
        <v>0.59</v>
      </c>
      <c r="BQ293" s="42">
        <v>1.9099999999999999E-2</v>
      </c>
      <c r="BR293" s="37">
        <v>8.6999999999999994E-2</v>
      </c>
      <c r="BS293" s="37"/>
      <c r="BT293" s="37"/>
      <c r="BU293" s="36">
        <v>0.11</v>
      </c>
      <c r="BV293" s="15" t="s">
        <v>87</v>
      </c>
      <c r="BW293" s="21">
        <v>27.5</v>
      </c>
      <c r="BX293" s="15">
        <v>0</v>
      </c>
      <c r="BY293" s="15">
        <v>0</v>
      </c>
      <c r="BZ293" s="15" t="s">
        <v>109</v>
      </c>
    </row>
    <row r="294" spans="1:78" ht="15" customHeight="1" x14ac:dyDescent="0.2">
      <c r="A294" s="13">
        <v>44133</v>
      </c>
      <c r="B294" s="14">
        <v>0.33333333333333331</v>
      </c>
      <c r="C294" s="14" t="s">
        <v>90</v>
      </c>
      <c r="D294" s="38">
        <v>2463921</v>
      </c>
      <c r="E294" s="11" t="s">
        <v>79</v>
      </c>
      <c r="F294" s="15">
        <v>2940</v>
      </c>
      <c r="G294" s="39"/>
      <c r="H294" s="39"/>
      <c r="I294" s="40"/>
      <c r="J294" s="40"/>
      <c r="K294" s="40"/>
      <c r="L294" s="40"/>
      <c r="M294" s="40"/>
      <c r="N294" s="40"/>
      <c r="O294" s="40"/>
      <c r="P294" s="40"/>
      <c r="Q294" s="36"/>
      <c r="R294" s="36"/>
      <c r="S294" s="36"/>
      <c r="T294" s="25"/>
      <c r="U294" s="36"/>
      <c r="V294" s="36"/>
      <c r="W294" s="36"/>
      <c r="X294" s="36"/>
      <c r="Y294" s="36"/>
      <c r="Z294" s="24"/>
      <c r="AA294" s="24"/>
      <c r="AB294" s="40">
        <v>17</v>
      </c>
      <c r="AC294" s="40">
        <v>52</v>
      </c>
      <c r="AD294" s="40"/>
      <c r="AE294" s="40"/>
      <c r="AF294" s="40"/>
      <c r="AG294" s="40"/>
      <c r="AH294" s="16"/>
      <c r="AI294" s="16"/>
      <c r="AJ294" s="40"/>
      <c r="AK294" s="40"/>
      <c r="AL294" s="40"/>
      <c r="AM294" s="40"/>
      <c r="AN294" s="42"/>
      <c r="AO294" s="42"/>
      <c r="AP294" s="16"/>
      <c r="AQ294" s="15"/>
      <c r="AR294" s="15"/>
      <c r="AS294" s="39"/>
      <c r="AT294" s="25"/>
      <c r="AU294" s="40"/>
      <c r="AV294" s="42"/>
      <c r="AW294" s="42"/>
      <c r="AX294" s="42"/>
      <c r="AY294" s="42"/>
      <c r="AZ294" s="42"/>
      <c r="BA294" s="42"/>
      <c r="BB294" s="42"/>
      <c r="BC294" s="42"/>
      <c r="BD294" s="42"/>
      <c r="BE294" s="42"/>
      <c r="BF294" s="42"/>
      <c r="BG294" s="42"/>
      <c r="BH294" s="42"/>
      <c r="BI294" s="36"/>
      <c r="BJ294" s="45"/>
      <c r="BK294" s="37"/>
      <c r="BL294" s="37"/>
      <c r="BM294" s="37"/>
      <c r="BN294" s="42"/>
      <c r="BO294" s="42"/>
      <c r="BP294" s="36"/>
      <c r="BQ294" s="42"/>
      <c r="BR294" s="37"/>
      <c r="BS294" s="37"/>
      <c r="BT294" s="37"/>
      <c r="BU294" s="36"/>
      <c r="BV294" s="15"/>
      <c r="BW294" s="21"/>
      <c r="BX294" s="15"/>
      <c r="BY294" s="15"/>
      <c r="BZ294" s="15"/>
    </row>
    <row r="295" spans="1:78" ht="15" customHeight="1" x14ac:dyDescent="0.2">
      <c r="A295" s="13">
        <v>44158</v>
      </c>
      <c r="B295" s="14">
        <v>0.42708333333333331</v>
      </c>
      <c r="C295" s="14" t="s">
        <v>78</v>
      </c>
      <c r="D295" s="38">
        <v>2480071</v>
      </c>
      <c r="E295" s="11" t="s">
        <v>79</v>
      </c>
      <c r="F295" s="28">
        <v>3030.3843602430557</v>
      </c>
      <c r="G295" s="39">
        <v>8.4</v>
      </c>
      <c r="H295" s="39">
        <v>10</v>
      </c>
      <c r="I295" s="40">
        <v>396</v>
      </c>
      <c r="J295" s="40">
        <v>2700</v>
      </c>
      <c r="K295" s="40">
        <v>3300</v>
      </c>
      <c r="L295" s="40">
        <v>193</v>
      </c>
      <c r="M295" s="40">
        <v>136</v>
      </c>
      <c r="N295" s="40">
        <v>220</v>
      </c>
      <c r="O295" s="40">
        <v>250</v>
      </c>
      <c r="P295" s="40"/>
      <c r="Q295" s="36">
        <v>1.82</v>
      </c>
      <c r="R295" s="36">
        <v>7.0000000000000007E-2</v>
      </c>
      <c r="S295" s="25">
        <f>0.02/2</f>
        <v>0.01</v>
      </c>
      <c r="T295" s="36">
        <v>0.06</v>
      </c>
      <c r="U295" s="36">
        <v>1.88</v>
      </c>
      <c r="V295" s="40">
        <v>25</v>
      </c>
      <c r="W295" s="40">
        <v>25</v>
      </c>
      <c r="X295" s="39">
        <v>2.2000000000000002</v>
      </c>
      <c r="Y295" s="39">
        <v>5.7</v>
      </c>
      <c r="Z295" s="40">
        <v>1530</v>
      </c>
      <c r="AA295" s="40">
        <v>1780</v>
      </c>
      <c r="AB295" s="40">
        <v>19</v>
      </c>
      <c r="AC295" s="40">
        <v>123</v>
      </c>
      <c r="AD295" s="40"/>
      <c r="AE295" s="40"/>
      <c r="AF295" s="40"/>
      <c r="AG295" s="40"/>
      <c r="AH295" s="22">
        <f>0.1/2</f>
        <v>0.05</v>
      </c>
      <c r="AI295" s="16">
        <v>3.0000000000000001E-3</v>
      </c>
      <c r="AJ295" s="40">
        <v>47</v>
      </c>
      <c r="AK295" s="43">
        <v>14</v>
      </c>
      <c r="AL295" s="43"/>
      <c r="AM295" s="39">
        <v>18.399999999999999</v>
      </c>
      <c r="AN295" s="40">
        <v>85</v>
      </c>
      <c r="AO295" s="40">
        <v>950</v>
      </c>
      <c r="AP295" s="25">
        <f>5/2</f>
        <v>2.5</v>
      </c>
      <c r="AQ295" s="40">
        <v>55</v>
      </c>
      <c r="AR295" s="40">
        <v>48</v>
      </c>
      <c r="AS295" s="40">
        <v>148</v>
      </c>
      <c r="AT295" s="28">
        <v>40000</v>
      </c>
      <c r="AU295" s="37">
        <v>8.6999999999999994E-2</v>
      </c>
      <c r="AV295" s="25">
        <f>0.005/2</f>
        <v>2.5000000000000001E-3</v>
      </c>
      <c r="AW295" s="25">
        <f>0.03/2</f>
        <v>1.4999999999999999E-2</v>
      </c>
      <c r="AX295" s="42">
        <v>2.0999999999999999E-3</v>
      </c>
      <c r="AY295" s="37">
        <v>1.2E-2</v>
      </c>
      <c r="AZ295" s="42">
        <v>1.11E-2</v>
      </c>
      <c r="BA295" s="37">
        <v>3.7999999999999999E-2</v>
      </c>
      <c r="BB295" s="36">
        <v>0.53</v>
      </c>
      <c r="BC295" s="42">
        <v>1.1999999999999999E-3</v>
      </c>
      <c r="BD295" s="39">
        <v>2.4</v>
      </c>
      <c r="BE295" s="37">
        <v>1.4999999999999999E-2</v>
      </c>
      <c r="BF295" s="36">
        <v>0.72</v>
      </c>
      <c r="BG295" s="36"/>
      <c r="BH295" s="36"/>
      <c r="BI295" s="15"/>
      <c r="BJ295" s="15"/>
      <c r="BK295" s="15"/>
      <c r="BL295" s="15"/>
      <c r="BM295" s="15"/>
      <c r="BN295" s="15"/>
      <c r="BO295" s="15"/>
      <c r="BP295" s="15"/>
      <c r="BQ295" s="15"/>
      <c r="BR295" s="15"/>
      <c r="BS295" s="15"/>
      <c r="BT295" s="15"/>
      <c r="BU295" s="37"/>
      <c r="BV295" s="15"/>
      <c r="BW295" s="21"/>
      <c r="BX295" s="15"/>
      <c r="BY295" s="15"/>
      <c r="BZ295" s="15"/>
    </row>
    <row r="296" spans="1:78" ht="15" customHeight="1" x14ac:dyDescent="0.2">
      <c r="A296" s="13">
        <v>44159</v>
      </c>
      <c r="B296" s="14">
        <v>0.42708333333333331</v>
      </c>
      <c r="C296" s="14" t="s">
        <v>78</v>
      </c>
      <c r="D296" s="38">
        <v>2480071</v>
      </c>
      <c r="E296" s="11" t="s">
        <v>80</v>
      </c>
      <c r="F296" s="15"/>
      <c r="G296" s="39">
        <v>2.7</v>
      </c>
      <c r="H296" s="39">
        <v>10.9</v>
      </c>
      <c r="I296" s="40">
        <v>164.7</v>
      </c>
      <c r="J296" s="25">
        <f>1/2</f>
        <v>0.5</v>
      </c>
      <c r="K296" s="25">
        <f>1/2</f>
        <v>0.5</v>
      </c>
      <c r="L296" s="40">
        <v>199</v>
      </c>
      <c r="M296" s="36">
        <v>1.31</v>
      </c>
      <c r="N296" s="25">
        <f>3/2</f>
        <v>1.5</v>
      </c>
      <c r="O296" s="40">
        <v>3</v>
      </c>
      <c r="P296" s="40"/>
      <c r="Q296" s="37">
        <v>0.13300000000000001</v>
      </c>
      <c r="R296" s="25">
        <f>0.002/2</f>
        <v>1E-3</v>
      </c>
      <c r="S296" s="36">
        <v>5.2999999999999999E-2</v>
      </c>
      <c r="T296" s="37">
        <v>5.2999999999999999E-2</v>
      </c>
      <c r="U296" s="37">
        <v>0.186</v>
      </c>
      <c r="V296" s="36">
        <v>0.19</v>
      </c>
      <c r="W296" s="36">
        <v>0.24</v>
      </c>
      <c r="X296" s="43">
        <v>0.06</v>
      </c>
      <c r="Y296" s="37">
        <v>5.6000000000000001E-2</v>
      </c>
      <c r="Z296" s="25">
        <f>6/2</f>
        <v>3</v>
      </c>
      <c r="AA296" s="25">
        <f>6/2</f>
        <v>3</v>
      </c>
      <c r="AB296" s="22">
        <f>2/2</f>
        <v>1</v>
      </c>
      <c r="AC296" s="22">
        <f>2/2</f>
        <v>1</v>
      </c>
      <c r="AD296" s="22"/>
      <c r="AE296" s="22"/>
      <c r="AF296" s="22"/>
      <c r="AG296" s="22"/>
      <c r="AH296" s="22">
        <f>0.002/2</f>
        <v>1E-3</v>
      </c>
      <c r="AI296" s="22">
        <f>0.002/2</f>
        <v>1E-3</v>
      </c>
      <c r="AJ296" s="40">
        <v>52</v>
      </c>
      <c r="AK296" s="40">
        <v>131</v>
      </c>
      <c r="AL296" s="40"/>
      <c r="AM296" s="39">
        <v>17.100000000000001</v>
      </c>
      <c r="AN296" s="39">
        <v>4.4000000000000004</v>
      </c>
      <c r="AO296" s="39">
        <v>16.7</v>
      </c>
      <c r="AP296" s="40">
        <v>290</v>
      </c>
      <c r="AQ296" s="39">
        <v>9.8000000000000007</v>
      </c>
      <c r="AR296" s="39">
        <v>9.6</v>
      </c>
      <c r="AS296" s="36">
        <v>1.89</v>
      </c>
      <c r="AT296" s="25">
        <f>10/2</f>
        <v>5</v>
      </c>
      <c r="AU296" s="40">
        <v>21</v>
      </c>
      <c r="AV296" s="42">
        <v>3.3E-3</v>
      </c>
      <c r="AW296" s="36">
        <v>0.34</v>
      </c>
      <c r="AX296" s="45">
        <v>3.5E-4</v>
      </c>
      <c r="AY296" s="42">
        <v>1.52E-2</v>
      </c>
      <c r="AZ296" s="42">
        <v>6.1000000000000004E-3</v>
      </c>
      <c r="BA296" s="42">
        <v>1.14E-2</v>
      </c>
      <c r="BB296" s="39">
        <v>7.1</v>
      </c>
      <c r="BC296" s="42">
        <v>2.5000000000000001E-3</v>
      </c>
      <c r="BD296" s="36">
        <v>0.38</v>
      </c>
      <c r="BE296" s="42">
        <v>1.0999999999999999E-2</v>
      </c>
      <c r="BF296" s="37">
        <v>4.2000000000000003E-2</v>
      </c>
      <c r="BG296" s="37"/>
      <c r="BH296" s="37"/>
      <c r="BI296" s="15"/>
      <c r="BJ296" s="15"/>
      <c r="BK296" s="15"/>
      <c r="BL296" s="15"/>
      <c r="BM296" s="15"/>
      <c r="BN296" s="15"/>
      <c r="BO296" s="15"/>
      <c r="BP296" s="15"/>
      <c r="BQ296" s="15"/>
      <c r="BR296" s="15"/>
      <c r="BS296" s="15"/>
      <c r="BT296" s="15"/>
      <c r="BU296" s="36">
        <v>0.33</v>
      </c>
      <c r="BV296" s="15" t="s">
        <v>112</v>
      </c>
      <c r="BW296" s="21">
        <v>50</v>
      </c>
      <c r="BX296" s="15">
        <v>0</v>
      </c>
      <c r="BY296" s="15">
        <v>0</v>
      </c>
      <c r="BZ296" s="15" t="s">
        <v>114</v>
      </c>
    </row>
    <row r="297" spans="1:78" ht="15" customHeight="1" x14ac:dyDescent="0.2">
      <c r="A297" s="13">
        <v>44159</v>
      </c>
      <c r="B297" s="14">
        <v>0.46180555555555558</v>
      </c>
      <c r="C297" s="14" t="s">
        <v>78</v>
      </c>
      <c r="D297" s="38">
        <v>2480071</v>
      </c>
      <c r="E297" s="11" t="s">
        <v>83</v>
      </c>
      <c r="F297" s="15"/>
      <c r="G297" s="39">
        <v>2.8</v>
      </c>
      <c r="H297" s="39">
        <v>12.1</v>
      </c>
      <c r="I297" s="40">
        <v>140.30000000000001</v>
      </c>
      <c r="J297" s="25">
        <f>1/2</f>
        <v>0.5</v>
      </c>
      <c r="K297" s="25">
        <f>1/2</f>
        <v>0.5</v>
      </c>
      <c r="L297" s="40">
        <v>200</v>
      </c>
      <c r="M297" s="39">
        <v>7.2</v>
      </c>
      <c r="N297" s="40">
        <v>8</v>
      </c>
      <c r="O297" s="40">
        <v>14</v>
      </c>
      <c r="P297" s="40"/>
      <c r="Q297" s="37">
        <v>0.14099999999999999</v>
      </c>
      <c r="R297" s="25">
        <f>0.002/2</f>
        <v>1E-3</v>
      </c>
      <c r="S297" s="36">
        <v>5.0999999999999997E-2</v>
      </c>
      <c r="T297" s="37">
        <v>5.0999999999999997E-2</v>
      </c>
      <c r="U297" s="37">
        <v>0.192</v>
      </c>
      <c r="V297" s="36">
        <v>0.4</v>
      </c>
      <c r="W297" s="36">
        <v>0.45</v>
      </c>
      <c r="X297" s="43">
        <v>6.7000000000000004E-2</v>
      </c>
      <c r="Y297" s="37">
        <v>0.14599999999999999</v>
      </c>
      <c r="Z297" s="40">
        <v>12</v>
      </c>
      <c r="AA297" s="40">
        <v>28</v>
      </c>
      <c r="AB297" s="22">
        <f>2/2</f>
        <v>1</v>
      </c>
      <c r="AC297" s="22">
        <f>2/2</f>
        <v>1</v>
      </c>
      <c r="AD297" s="22"/>
      <c r="AE297" s="22"/>
      <c r="AF297" s="22"/>
      <c r="AG297" s="22"/>
      <c r="AH297" s="22">
        <f>0.002/2</f>
        <v>1E-3</v>
      </c>
      <c r="AI297" s="22">
        <f>0.002/2</f>
        <v>1E-3</v>
      </c>
      <c r="AJ297" s="40">
        <v>52</v>
      </c>
      <c r="AK297" s="40">
        <v>128</v>
      </c>
      <c r="AL297" s="40"/>
      <c r="AM297" s="39">
        <v>17.100000000000001</v>
      </c>
      <c r="AN297" s="39">
        <v>5.9</v>
      </c>
      <c r="AO297" s="40">
        <v>30</v>
      </c>
      <c r="AP297" s="40">
        <v>290</v>
      </c>
      <c r="AQ297" s="39">
        <v>9.6</v>
      </c>
      <c r="AR297" s="39">
        <v>9.5</v>
      </c>
      <c r="AS297" s="39">
        <v>6.3</v>
      </c>
      <c r="AT297" s="25">
        <f>10/2</f>
        <v>5</v>
      </c>
      <c r="AU297" s="40">
        <v>20</v>
      </c>
      <c r="AV297" s="42">
        <v>3.0000000000000001E-3</v>
      </c>
      <c r="AW297" s="36">
        <v>0.35</v>
      </c>
      <c r="AX297" s="45">
        <v>3.4000000000000002E-4</v>
      </c>
      <c r="AY297" s="42">
        <v>1.5599999999999999E-2</v>
      </c>
      <c r="AZ297" s="42">
        <v>6.1000000000000004E-3</v>
      </c>
      <c r="BA297" s="42">
        <v>1.0699999999999999E-2</v>
      </c>
      <c r="BB297" s="39">
        <v>6.9</v>
      </c>
      <c r="BC297" s="42">
        <v>2.3999999999999998E-3</v>
      </c>
      <c r="BD297" s="36">
        <v>0.41</v>
      </c>
      <c r="BE297" s="42">
        <v>1.0800000000000001E-2</v>
      </c>
      <c r="BF297" s="37">
        <v>4.7E-2</v>
      </c>
      <c r="BG297" s="37"/>
      <c r="BH297" s="37"/>
      <c r="BI297" s="15"/>
      <c r="BJ297" s="15"/>
      <c r="BK297" s="15"/>
      <c r="BL297" s="15"/>
      <c r="BM297" s="15"/>
      <c r="BN297" s="15"/>
      <c r="BO297" s="15"/>
      <c r="BP297" s="15"/>
      <c r="BQ297" s="15"/>
      <c r="BR297" s="15"/>
      <c r="BS297" s="15"/>
      <c r="BT297" s="15"/>
      <c r="BU297" s="36">
        <v>0.73</v>
      </c>
      <c r="BV297" s="15" t="s">
        <v>103</v>
      </c>
      <c r="BW297" s="21">
        <v>35</v>
      </c>
      <c r="BX297" s="15">
        <v>0</v>
      </c>
      <c r="BY297" s="15">
        <v>0</v>
      </c>
      <c r="BZ297" s="15" t="s">
        <v>109</v>
      </c>
    </row>
    <row r="298" spans="1:78" ht="15" customHeight="1" x14ac:dyDescent="0.2">
      <c r="A298" s="13">
        <v>44179</v>
      </c>
      <c r="B298" s="14">
        <v>0.39930555555555558</v>
      </c>
      <c r="C298" s="14" t="s">
        <v>78</v>
      </c>
      <c r="D298" s="38">
        <v>2494870</v>
      </c>
      <c r="E298" s="11" t="s">
        <v>79</v>
      </c>
      <c r="F298" s="28">
        <v>3433.8000295138886</v>
      </c>
      <c r="G298" s="39">
        <v>8.4</v>
      </c>
      <c r="H298" s="39">
        <v>10</v>
      </c>
      <c r="I298" s="40">
        <v>431</v>
      </c>
      <c r="J298" s="40">
        <v>2600</v>
      </c>
      <c r="K298" s="40">
        <v>3100</v>
      </c>
      <c r="L298" s="40">
        <v>210</v>
      </c>
      <c r="M298" s="40">
        <v>152</v>
      </c>
      <c r="N298" s="40">
        <v>230</v>
      </c>
      <c r="O298" s="40">
        <v>260</v>
      </c>
      <c r="P298" s="40"/>
      <c r="Q298" s="39">
        <v>2.4</v>
      </c>
      <c r="R298" s="25">
        <f>0.02/2</f>
        <v>0.01</v>
      </c>
      <c r="S298" s="25">
        <f>0.02/2</f>
        <v>0.01</v>
      </c>
      <c r="T298" s="25">
        <f>0.02/2</f>
        <v>0.01</v>
      </c>
      <c r="U298" s="39">
        <v>2.5</v>
      </c>
      <c r="V298" s="40">
        <v>35</v>
      </c>
      <c r="W298" s="40">
        <v>35</v>
      </c>
      <c r="X298" s="36">
        <v>1.02</v>
      </c>
      <c r="Y298" s="39">
        <v>5.0999999999999996</v>
      </c>
      <c r="Z298" s="40">
        <v>1560</v>
      </c>
      <c r="AA298" s="40">
        <v>1880</v>
      </c>
      <c r="AB298" s="40">
        <v>11</v>
      </c>
      <c r="AC298" s="40">
        <v>103</v>
      </c>
      <c r="AD298" s="40"/>
      <c r="AE298" s="40"/>
      <c r="AF298" s="40"/>
      <c r="AG298" s="40"/>
      <c r="AH298" s="15">
        <v>0.06</v>
      </c>
      <c r="AI298" s="15">
        <v>3.0000000000000001E-3</v>
      </c>
      <c r="AJ298" s="40">
        <v>50</v>
      </c>
      <c r="AK298" s="39">
        <v>12</v>
      </c>
      <c r="AL298" s="39"/>
      <c r="AM298" s="40">
        <v>22</v>
      </c>
      <c r="AN298" s="40">
        <v>89</v>
      </c>
      <c r="AO298" s="15">
        <v>1080</v>
      </c>
      <c r="AP298" s="39">
        <v>0.9</v>
      </c>
      <c r="AQ298" s="40">
        <v>53</v>
      </c>
      <c r="AR298" s="40">
        <v>54</v>
      </c>
      <c r="AS298" s="40">
        <v>124</v>
      </c>
      <c r="AT298" s="28">
        <v>30000</v>
      </c>
      <c r="AU298" s="37">
        <v>5.6000000000000001E-2</v>
      </c>
      <c r="AV298" s="25">
        <f>0.005/2</f>
        <v>2.5000000000000001E-3</v>
      </c>
      <c r="AW298" s="36">
        <v>0.05</v>
      </c>
      <c r="AX298" s="42">
        <v>2.3E-3</v>
      </c>
      <c r="AY298" s="37">
        <v>1.2999999999999999E-2</v>
      </c>
      <c r="AZ298" s="42">
        <v>1.11E-2</v>
      </c>
      <c r="BA298" s="37">
        <v>3.1E-2</v>
      </c>
      <c r="BB298" s="36">
        <v>0.66</v>
      </c>
      <c r="BC298" s="42">
        <v>1.2999999999999999E-3</v>
      </c>
      <c r="BD298" s="39">
        <v>2.7</v>
      </c>
      <c r="BE298" s="37">
        <v>1.4999999999999999E-2</v>
      </c>
      <c r="BF298" s="36">
        <v>0.88</v>
      </c>
      <c r="BG298" s="36"/>
      <c r="BH298" s="15"/>
      <c r="BI298" s="15"/>
      <c r="BJ298" s="15"/>
      <c r="BK298" s="15"/>
      <c r="BL298" s="15"/>
      <c r="BM298" s="15"/>
      <c r="BN298" s="15"/>
      <c r="BO298" s="15"/>
      <c r="BP298" s="15"/>
      <c r="BQ298" s="15"/>
      <c r="BR298" s="15"/>
      <c r="BS298" s="15"/>
      <c r="BT298" s="15"/>
      <c r="BU298" s="37"/>
      <c r="BV298" s="15"/>
      <c r="BW298" s="21"/>
      <c r="BX298" s="15"/>
      <c r="BY298" s="15"/>
      <c r="BZ298" s="15"/>
    </row>
    <row r="299" spans="1:78" ht="15" customHeight="1" x14ac:dyDescent="0.2">
      <c r="A299" s="13">
        <v>44180</v>
      </c>
      <c r="B299" s="14">
        <v>0.43402777777777773</v>
      </c>
      <c r="C299" s="14" t="s">
        <v>78</v>
      </c>
      <c r="D299" s="38">
        <v>2494870</v>
      </c>
      <c r="E299" s="11" t="s">
        <v>80</v>
      </c>
      <c r="F299" s="15"/>
      <c r="G299" s="39">
        <v>2.4</v>
      </c>
      <c r="H299" s="39">
        <v>11</v>
      </c>
      <c r="I299" s="40">
        <v>271</v>
      </c>
      <c r="J299" s="25">
        <f>1/2</f>
        <v>0.5</v>
      </c>
      <c r="K299" s="25">
        <f>1/2</f>
        <v>0.5</v>
      </c>
      <c r="L299" s="40">
        <v>250</v>
      </c>
      <c r="M299" s="40">
        <v>42</v>
      </c>
      <c r="N299" s="40">
        <v>3</v>
      </c>
      <c r="O299" s="40">
        <v>66</v>
      </c>
      <c r="P299" s="40"/>
      <c r="Q299" s="36">
        <v>0.27</v>
      </c>
      <c r="R299" s="25">
        <f>0.002/2</f>
        <v>1E-3</v>
      </c>
      <c r="S299" s="37">
        <v>0.05</v>
      </c>
      <c r="T299" s="37">
        <v>0.05</v>
      </c>
      <c r="U299" s="36">
        <v>0.32</v>
      </c>
      <c r="V299" s="36">
        <v>0.36</v>
      </c>
      <c r="W299" s="36">
        <v>0.41</v>
      </c>
      <c r="X299" s="37">
        <v>0.12</v>
      </c>
      <c r="Y299" s="37">
        <v>0.14399999999999999</v>
      </c>
      <c r="Z299" s="25">
        <f>6/2</f>
        <v>3</v>
      </c>
      <c r="AA299" s="40">
        <v>6</v>
      </c>
      <c r="AB299" s="22">
        <f>2/2</f>
        <v>1</v>
      </c>
      <c r="AC299" s="22">
        <f>2/2</f>
        <v>1</v>
      </c>
      <c r="AD299" s="22"/>
      <c r="AE299" s="22"/>
      <c r="AF299" s="22"/>
      <c r="AG299" s="22"/>
      <c r="AH299" s="15">
        <v>8.0000000000000002E-3</v>
      </c>
      <c r="AI299" s="15">
        <v>8.9999999999999993E-3</v>
      </c>
      <c r="AJ299" s="40">
        <v>61</v>
      </c>
      <c r="AK299" s="40">
        <v>210</v>
      </c>
      <c r="AL299" s="40"/>
      <c r="AM299" s="40">
        <v>24</v>
      </c>
      <c r="AN299" s="39">
        <v>4.7</v>
      </c>
      <c r="AO299" s="40">
        <v>20</v>
      </c>
      <c r="AP299" s="40">
        <v>440</v>
      </c>
      <c r="AQ299" s="39">
        <v>15.1</v>
      </c>
      <c r="AR299" s="39">
        <v>14</v>
      </c>
      <c r="AS299" s="39">
        <v>9</v>
      </c>
      <c r="AT299" s="25">
        <f>10/2</f>
        <v>5</v>
      </c>
      <c r="AU299" s="40">
        <v>30</v>
      </c>
      <c r="AV299" s="42">
        <v>9.9000000000000008E-3</v>
      </c>
      <c r="AW299" s="36">
        <v>0.53</v>
      </c>
      <c r="AX299" s="45">
        <v>6.8000000000000005E-4</v>
      </c>
      <c r="AY299" s="37">
        <v>2.8000000000000001E-2</v>
      </c>
      <c r="AZ299" s="42">
        <v>1.0500000000000001E-2</v>
      </c>
      <c r="BA299" s="37">
        <v>3.4000000000000002E-2</v>
      </c>
      <c r="BB299" s="39">
        <v>14.5</v>
      </c>
      <c r="BC299" s="42">
        <v>4.4000000000000003E-3</v>
      </c>
      <c r="BD299" s="36">
        <v>0.56999999999999995</v>
      </c>
      <c r="BE299" s="42">
        <v>1.9699999999999999E-2</v>
      </c>
      <c r="BF299" s="37">
        <v>6.6000000000000003E-2</v>
      </c>
      <c r="BG299" s="37"/>
      <c r="BH299" s="15"/>
      <c r="BI299" s="15"/>
      <c r="BJ299" s="15"/>
      <c r="BK299" s="15"/>
      <c r="BL299" s="15"/>
      <c r="BM299" s="15"/>
      <c r="BN299" s="15"/>
      <c r="BO299" s="15"/>
      <c r="BP299" s="15"/>
      <c r="BQ299" s="15"/>
      <c r="BR299" s="15"/>
      <c r="BS299" s="15"/>
      <c r="BT299" s="15"/>
      <c r="BU299" s="36">
        <v>0.12</v>
      </c>
      <c r="BV299" s="15" t="s">
        <v>86</v>
      </c>
      <c r="BW299" s="21">
        <v>30</v>
      </c>
      <c r="BX299" s="15">
        <v>0</v>
      </c>
      <c r="BY299" s="15">
        <v>0</v>
      </c>
      <c r="BZ299" s="15" t="s">
        <v>102</v>
      </c>
    </row>
    <row r="300" spans="1:78" ht="15" customHeight="1" x14ac:dyDescent="0.2">
      <c r="A300" s="13">
        <v>44180</v>
      </c>
      <c r="B300" s="14">
        <v>0.35416666666666669</v>
      </c>
      <c r="C300" s="14" t="s">
        <v>78</v>
      </c>
      <c r="D300" s="38">
        <v>2494870</v>
      </c>
      <c r="E300" s="11" t="s">
        <v>83</v>
      </c>
      <c r="F300" s="15"/>
      <c r="G300" s="39">
        <v>2.5</v>
      </c>
      <c r="H300" s="39">
        <v>12.6</v>
      </c>
      <c r="I300" s="40">
        <v>243</v>
      </c>
      <c r="J300" s="25">
        <f>1/2</f>
        <v>0.5</v>
      </c>
      <c r="K300" s="25">
        <f>1/2</f>
        <v>0.5</v>
      </c>
      <c r="L300" s="40">
        <v>260</v>
      </c>
      <c r="M300" s="40">
        <v>43</v>
      </c>
      <c r="N300" s="40">
        <v>8</v>
      </c>
      <c r="O300" s="40">
        <v>73</v>
      </c>
      <c r="P300" s="40"/>
      <c r="Q300" s="36">
        <v>0.28000000000000003</v>
      </c>
      <c r="R300" s="25">
        <f>0.002/2</f>
        <v>1E-3</v>
      </c>
      <c r="S300" s="37">
        <v>5.0999999999999997E-2</v>
      </c>
      <c r="T300" s="37">
        <v>5.0999999999999997E-2</v>
      </c>
      <c r="U300" s="36">
        <v>0.33</v>
      </c>
      <c r="V300" s="36">
        <v>0.72</v>
      </c>
      <c r="W300" s="36">
        <v>0.78</v>
      </c>
      <c r="X300" s="37">
        <v>0.124</v>
      </c>
      <c r="Y300" s="37">
        <v>0.189</v>
      </c>
      <c r="Z300" s="40">
        <v>18</v>
      </c>
      <c r="AA300" s="40">
        <v>37</v>
      </c>
      <c r="AB300" s="40">
        <v>2</v>
      </c>
      <c r="AC300" s="40">
        <v>3</v>
      </c>
      <c r="AD300" s="40"/>
      <c r="AE300" s="40"/>
      <c r="AF300" s="40"/>
      <c r="AG300" s="40"/>
      <c r="AH300" s="15">
        <v>0.05</v>
      </c>
      <c r="AI300" s="15">
        <v>4.7999999999999996E-3</v>
      </c>
      <c r="AJ300" s="40">
        <v>63</v>
      </c>
      <c r="AK300" s="40">
        <v>200</v>
      </c>
      <c r="AL300" s="40"/>
      <c r="AM300" s="40">
        <v>24</v>
      </c>
      <c r="AN300" s="39">
        <v>5.9</v>
      </c>
      <c r="AO300" s="40">
        <v>33</v>
      </c>
      <c r="AP300" s="40">
        <v>430</v>
      </c>
      <c r="AQ300" s="39">
        <v>14.7</v>
      </c>
      <c r="AR300" s="39">
        <v>14.1</v>
      </c>
      <c r="AS300" s="39">
        <v>9.1999999999999993</v>
      </c>
      <c r="AT300" s="25">
        <f>10/2</f>
        <v>5</v>
      </c>
      <c r="AU300" s="40">
        <v>31</v>
      </c>
      <c r="AV300" s="42">
        <v>9.4000000000000004E-3</v>
      </c>
      <c r="AW300" s="36">
        <v>0.52</v>
      </c>
      <c r="AX300" s="45">
        <v>7.5000000000000002E-4</v>
      </c>
      <c r="AY300" s="37">
        <v>2.7E-2</v>
      </c>
      <c r="AZ300" s="42">
        <v>0.01</v>
      </c>
      <c r="BA300" s="37">
        <v>3.4000000000000002E-2</v>
      </c>
      <c r="BB300" s="39">
        <v>14</v>
      </c>
      <c r="BC300" s="42">
        <v>4.3E-3</v>
      </c>
      <c r="BD300" s="36">
        <v>0.59</v>
      </c>
      <c r="BE300" s="42">
        <v>1.8700000000000001E-2</v>
      </c>
      <c r="BF300" s="37">
        <v>8.3000000000000004E-2</v>
      </c>
      <c r="BG300" s="37"/>
      <c r="BH300" s="15"/>
      <c r="BI300" s="15"/>
      <c r="BJ300" s="15"/>
      <c r="BK300" s="15"/>
      <c r="BL300" s="15"/>
      <c r="BM300" s="15"/>
      <c r="BN300" s="15"/>
      <c r="BO300" s="15"/>
      <c r="BP300" s="15"/>
      <c r="BQ300" s="15"/>
      <c r="BR300" s="15"/>
      <c r="BS300" s="15"/>
      <c r="BT300" s="15"/>
      <c r="BU300" s="36">
        <v>0.15</v>
      </c>
      <c r="BV300" s="15" t="s">
        <v>87</v>
      </c>
      <c r="BW300" s="21">
        <v>27.5</v>
      </c>
      <c r="BX300" s="15">
        <v>0</v>
      </c>
      <c r="BY300" s="15">
        <v>0</v>
      </c>
      <c r="BZ300" s="15" t="s">
        <v>82</v>
      </c>
    </row>
    <row r="301" spans="1:78" ht="15" customHeight="1" x14ac:dyDescent="0.2">
      <c r="A301" s="13">
        <v>44209</v>
      </c>
      <c r="B301" s="14">
        <v>0.33333333333333331</v>
      </c>
      <c r="C301" s="14" t="s">
        <v>78</v>
      </c>
      <c r="D301" s="38">
        <v>2507975</v>
      </c>
      <c r="E301" s="11" t="s">
        <v>79</v>
      </c>
      <c r="F301" s="28">
        <v>2633.9160666666667</v>
      </c>
      <c r="G301" s="39">
        <v>8.5</v>
      </c>
      <c r="H301" s="39">
        <v>10</v>
      </c>
      <c r="I301" s="40">
        <v>319</v>
      </c>
      <c r="J301" s="40">
        <v>1860</v>
      </c>
      <c r="K301" s="40">
        <v>2200</v>
      </c>
      <c r="L301" s="40">
        <v>157</v>
      </c>
      <c r="M301" s="40">
        <v>62</v>
      </c>
      <c r="N301" s="40">
        <v>123</v>
      </c>
      <c r="O301" s="40">
        <v>137</v>
      </c>
      <c r="P301" s="40"/>
      <c r="Q301" s="36">
        <v>1.03</v>
      </c>
      <c r="R301" s="36">
        <v>0.35</v>
      </c>
      <c r="S301" s="36">
        <v>0.74</v>
      </c>
      <c r="T301" s="36">
        <v>1.0900000000000001</v>
      </c>
      <c r="U301" s="39">
        <v>2.1</v>
      </c>
      <c r="V301" s="39">
        <v>16.2</v>
      </c>
      <c r="W301" s="39">
        <v>17.3</v>
      </c>
      <c r="X301" s="39">
        <v>2.9</v>
      </c>
      <c r="Y301" s="39">
        <v>4</v>
      </c>
      <c r="Z301" s="40">
        <v>930</v>
      </c>
      <c r="AA301" s="40">
        <v>1130</v>
      </c>
      <c r="AB301" s="40">
        <v>3</v>
      </c>
      <c r="AC301" s="40">
        <v>23</v>
      </c>
      <c r="AD301" s="40"/>
      <c r="AE301" s="40"/>
      <c r="AF301" s="40"/>
      <c r="AG301" s="40"/>
      <c r="AH301" s="36">
        <v>0.06</v>
      </c>
      <c r="AI301" s="37">
        <v>2E-3</v>
      </c>
      <c r="AJ301" s="40">
        <v>39</v>
      </c>
      <c r="AK301" s="40">
        <v>12.1</v>
      </c>
      <c r="AL301" s="40"/>
      <c r="AM301" s="40">
        <v>14.7</v>
      </c>
      <c r="AN301" s="40">
        <v>56</v>
      </c>
      <c r="AO301" s="40">
        <v>820</v>
      </c>
      <c r="AP301" s="39">
        <v>8.1999999999999993</v>
      </c>
      <c r="AQ301" s="40">
        <v>38</v>
      </c>
      <c r="AR301" s="40">
        <v>40</v>
      </c>
      <c r="AS301" s="40">
        <v>69</v>
      </c>
      <c r="AT301" s="40">
        <v>7000</v>
      </c>
      <c r="AU301" s="37">
        <v>5.0999999999999997E-2</v>
      </c>
      <c r="AV301" s="25">
        <f>0.002/2</f>
        <v>1E-3</v>
      </c>
      <c r="AW301" s="36">
        <v>7.3999999999999996E-2</v>
      </c>
      <c r="AX301" s="45">
        <v>1.8600000000000001E-3</v>
      </c>
      <c r="AY301" s="37">
        <v>8.3999999999999995E-3</v>
      </c>
      <c r="AZ301" s="42">
        <v>5.7999999999999996E-3</v>
      </c>
      <c r="BA301" s="37">
        <v>6.5000000000000002E-2</v>
      </c>
      <c r="BB301" s="39">
        <v>0.8</v>
      </c>
      <c r="BC301" s="42">
        <v>1.6999999999999999E-3</v>
      </c>
      <c r="BD301" s="36">
        <v>1.55</v>
      </c>
      <c r="BE301" s="42">
        <v>0.01</v>
      </c>
      <c r="BF301" s="37">
        <v>0.73</v>
      </c>
      <c r="BG301" s="37"/>
      <c r="BH301" s="15"/>
      <c r="BI301" s="15"/>
      <c r="BJ301" s="15"/>
      <c r="BK301" s="15"/>
      <c r="BL301" s="15"/>
      <c r="BM301" s="15"/>
      <c r="BN301" s="15"/>
      <c r="BO301" s="15"/>
      <c r="BP301" s="15"/>
      <c r="BQ301" s="15"/>
      <c r="BR301" s="15"/>
      <c r="BS301" s="15"/>
      <c r="BT301" s="15"/>
      <c r="BU301" s="37"/>
      <c r="BV301" s="15"/>
      <c r="BW301" s="21"/>
      <c r="BX301" s="15"/>
      <c r="BY301" s="15"/>
      <c r="BZ301" s="15"/>
    </row>
    <row r="302" spans="1:78" ht="15" customHeight="1" x14ac:dyDescent="0.2">
      <c r="A302" s="13">
        <v>44210</v>
      </c>
      <c r="B302" s="14">
        <v>0.47916666666666669</v>
      </c>
      <c r="C302" s="14" t="s">
        <v>78</v>
      </c>
      <c r="D302" s="38">
        <v>2507975</v>
      </c>
      <c r="E302" s="11" t="s">
        <v>80</v>
      </c>
      <c r="F302" s="15"/>
      <c r="G302" s="39">
        <v>2.9</v>
      </c>
      <c r="H302" s="39">
        <v>19.3</v>
      </c>
      <c r="I302" s="40">
        <v>115.5</v>
      </c>
      <c r="J302" s="25">
        <f>1/2</f>
        <v>0.5</v>
      </c>
      <c r="K302" s="25">
        <f>1/2</f>
        <v>0.5</v>
      </c>
      <c r="L302" s="15">
        <v>192</v>
      </c>
      <c r="M302" s="15">
        <v>3.2</v>
      </c>
      <c r="N302" s="25">
        <f>3/2</f>
        <v>1.5</v>
      </c>
      <c r="O302" s="15">
        <v>6</v>
      </c>
      <c r="P302" s="15"/>
      <c r="Q302" s="15">
        <v>8.4000000000000005E-2</v>
      </c>
      <c r="R302" s="25">
        <f>0.002/2</f>
        <v>1E-3</v>
      </c>
      <c r="S302" s="15">
        <v>4.2999999999999997E-2</v>
      </c>
      <c r="T302" s="15">
        <v>4.2999999999999997E-2</v>
      </c>
      <c r="U302" s="15">
        <v>0.127</v>
      </c>
      <c r="V302" s="25">
        <f>0.1/2</f>
        <v>0.05</v>
      </c>
      <c r="W302" s="15">
        <v>0.12</v>
      </c>
      <c r="X302" s="15">
        <v>3.2000000000000001E-2</v>
      </c>
      <c r="Y302" s="15">
        <v>3.5999999999999997E-2</v>
      </c>
      <c r="Z302" s="25">
        <f>6/2</f>
        <v>3</v>
      </c>
      <c r="AA302" s="25">
        <f>6/2</f>
        <v>3</v>
      </c>
      <c r="AB302" s="22">
        <f>2/2</f>
        <v>1</v>
      </c>
      <c r="AC302" s="22">
        <f>2/2</f>
        <v>1</v>
      </c>
      <c r="AD302" s="22"/>
      <c r="AE302" s="22"/>
      <c r="AF302" s="22"/>
      <c r="AG302" s="22"/>
      <c r="AH302" s="22">
        <f>0.02/2</f>
        <v>0.01</v>
      </c>
      <c r="AI302" s="15">
        <v>7.0000000000000001E-3</v>
      </c>
      <c r="AJ302" s="15">
        <v>48</v>
      </c>
      <c r="AK302" s="15">
        <v>102</v>
      </c>
      <c r="AL302" s="15"/>
      <c r="AM302" s="15">
        <v>17.399999999999999</v>
      </c>
      <c r="AN302" s="15">
        <v>3.9</v>
      </c>
      <c r="AO302" s="15">
        <v>17</v>
      </c>
      <c r="AP302" s="15">
        <v>240</v>
      </c>
      <c r="AQ302" s="15">
        <v>8</v>
      </c>
      <c r="AR302" s="15">
        <v>8.1</v>
      </c>
      <c r="AS302" s="15">
        <v>1.54</v>
      </c>
      <c r="AT302" s="25">
        <f>10/2</f>
        <v>5</v>
      </c>
      <c r="AU302" s="15">
        <v>18.399999999999999</v>
      </c>
      <c r="AV302" s="15">
        <v>3.5999999999999999E-3</v>
      </c>
      <c r="AW302" s="15">
        <v>0.27</v>
      </c>
      <c r="AX302" s="15">
        <v>2.7E-4</v>
      </c>
      <c r="AY302" s="15">
        <v>1.17E-2</v>
      </c>
      <c r="AZ302" s="15">
        <v>5.3E-3</v>
      </c>
      <c r="BA302" s="15">
        <v>1.01E-2</v>
      </c>
      <c r="BB302" s="15">
        <v>6.4</v>
      </c>
      <c r="BC302" s="15">
        <v>1.5200000000000001E-3</v>
      </c>
      <c r="BD302" s="15">
        <v>0.34</v>
      </c>
      <c r="BE302" s="15">
        <v>9.7999999999999997E-3</v>
      </c>
      <c r="BF302" s="15">
        <v>8.3000000000000004E-2</v>
      </c>
      <c r="BG302" s="15"/>
      <c r="BH302" s="15"/>
      <c r="BI302" s="15"/>
      <c r="BJ302" s="15"/>
      <c r="BK302" s="15"/>
      <c r="BL302" s="15"/>
      <c r="BM302" s="15"/>
      <c r="BN302" s="15"/>
      <c r="BO302" s="15"/>
      <c r="BP302" s="15"/>
      <c r="BQ302" s="15"/>
      <c r="BR302" s="15"/>
      <c r="BS302" s="15"/>
      <c r="BT302" s="15"/>
      <c r="BU302" s="36">
        <v>0.46</v>
      </c>
      <c r="BV302" s="15" t="s">
        <v>93</v>
      </c>
      <c r="BW302" s="21">
        <v>32.5</v>
      </c>
      <c r="BX302" s="15">
        <v>0</v>
      </c>
      <c r="BY302" s="15">
        <v>0</v>
      </c>
      <c r="BZ302" s="15" t="s">
        <v>126</v>
      </c>
    </row>
    <row r="303" spans="1:78" ht="15" customHeight="1" x14ac:dyDescent="0.2">
      <c r="A303" s="13">
        <v>44210</v>
      </c>
      <c r="B303" s="14">
        <v>0.50694444444444442</v>
      </c>
      <c r="C303" s="14" t="s">
        <v>78</v>
      </c>
      <c r="D303" s="38">
        <v>2507975</v>
      </c>
      <c r="E303" s="11" t="s">
        <v>83</v>
      </c>
      <c r="F303" s="15"/>
      <c r="G303" s="39">
        <v>3.1</v>
      </c>
      <c r="H303" s="39">
        <v>20.399999999999999</v>
      </c>
      <c r="I303" s="40">
        <v>106.3</v>
      </c>
      <c r="J303" s="25">
        <f>1/2</f>
        <v>0.5</v>
      </c>
      <c r="K303" s="25">
        <f>1/2</f>
        <v>0.5</v>
      </c>
      <c r="L303" s="15">
        <v>197</v>
      </c>
      <c r="M303" s="15">
        <v>7.7</v>
      </c>
      <c r="N303" s="15">
        <v>4</v>
      </c>
      <c r="O303" s="15">
        <v>14</v>
      </c>
      <c r="P303" s="15"/>
      <c r="Q303" s="15">
        <v>8.5000000000000006E-2</v>
      </c>
      <c r="R303" s="15">
        <v>3.0000000000000001E-3</v>
      </c>
      <c r="S303" s="15">
        <v>4.9000000000000002E-2</v>
      </c>
      <c r="T303" s="15">
        <v>5.1999999999999998E-2</v>
      </c>
      <c r="U303" s="15">
        <v>0.13700000000000001</v>
      </c>
      <c r="V303" s="15">
        <v>0.17</v>
      </c>
      <c r="W303" s="15">
        <v>0.22</v>
      </c>
      <c r="X303" s="15">
        <v>3.4000000000000002E-2</v>
      </c>
      <c r="Y303" s="15">
        <v>6.7000000000000004E-2</v>
      </c>
      <c r="Z303" s="15">
        <v>7</v>
      </c>
      <c r="AA303" s="15">
        <v>32</v>
      </c>
      <c r="AB303" s="22">
        <f>2/2</f>
        <v>1</v>
      </c>
      <c r="AC303" s="22">
        <f>2/2</f>
        <v>1</v>
      </c>
      <c r="AD303" s="22"/>
      <c r="AE303" s="22"/>
      <c r="AF303" s="22"/>
      <c r="AG303" s="22"/>
      <c r="AH303" s="22">
        <f>0.02/2</f>
        <v>0.01</v>
      </c>
      <c r="AI303" s="22">
        <f>0.002/2</f>
        <v>1E-3</v>
      </c>
      <c r="AJ303" s="15">
        <v>49</v>
      </c>
      <c r="AK303" s="15">
        <v>99</v>
      </c>
      <c r="AL303" s="15"/>
      <c r="AM303" s="15">
        <v>18</v>
      </c>
      <c r="AN303" s="15">
        <v>4.5999999999999996</v>
      </c>
      <c r="AO303" s="15">
        <v>26</v>
      </c>
      <c r="AP303" s="15">
        <v>240</v>
      </c>
      <c r="AQ303" s="15">
        <v>7.7</v>
      </c>
      <c r="AR303" s="15">
        <v>8.3000000000000007</v>
      </c>
      <c r="AS303" s="15">
        <v>3.9</v>
      </c>
      <c r="AT303" s="25">
        <f>10/2</f>
        <v>5</v>
      </c>
      <c r="AU303" s="15">
        <v>18.5</v>
      </c>
      <c r="AV303" s="15">
        <v>2.8999999999999998E-3</v>
      </c>
      <c r="AW303" s="15">
        <v>0.28000000000000003</v>
      </c>
      <c r="AX303" s="15">
        <v>2.9E-4</v>
      </c>
      <c r="AY303" s="15">
        <v>1.21E-2</v>
      </c>
      <c r="AZ303" s="15">
        <v>5.3E-3</v>
      </c>
      <c r="BA303" s="15">
        <v>1.0500000000000001E-2</v>
      </c>
      <c r="BB303" s="15">
        <v>6.1</v>
      </c>
      <c r="BC303" s="15">
        <v>1.49E-3</v>
      </c>
      <c r="BD303" s="15">
        <v>0.36</v>
      </c>
      <c r="BE303" s="15">
        <v>9.5999999999999992E-3</v>
      </c>
      <c r="BF303" s="15">
        <v>0.06</v>
      </c>
      <c r="BG303" s="15"/>
      <c r="BH303" s="15"/>
      <c r="BI303" s="15"/>
      <c r="BJ303" s="15"/>
      <c r="BK303" s="15"/>
      <c r="BL303" s="15"/>
      <c r="BM303" s="15"/>
      <c r="BN303" s="15"/>
      <c r="BO303" s="15"/>
      <c r="BP303" s="15"/>
      <c r="BQ303" s="15"/>
      <c r="BR303" s="15"/>
      <c r="BS303" s="15"/>
      <c r="BT303" s="15"/>
      <c r="BU303" s="36">
        <v>0.34</v>
      </c>
      <c r="BV303" s="15" t="s">
        <v>85</v>
      </c>
      <c r="BW303" s="21">
        <v>25</v>
      </c>
      <c r="BX303" s="15">
        <v>0</v>
      </c>
      <c r="BY303" s="15">
        <v>0</v>
      </c>
      <c r="BZ303" s="15" t="s">
        <v>126</v>
      </c>
    </row>
    <row r="304" spans="1:78" ht="15" customHeight="1" x14ac:dyDescent="0.2">
      <c r="A304" s="13">
        <v>44214</v>
      </c>
      <c r="B304" s="14"/>
      <c r="C304" s="14" t="s">
        <v>90</v>
      </c>
      <c r="D304" s="38"/>
      <c r="E304" s="11" t="s">
        <v>80</v>
      </c>
      <c r="F304" s="15"/>
      <c r="G304" s="39"/>
      <c r="H304" s="39"/>
      <c r="I304" s="40"/>
      <c r="J304" s="25"/>
      <c r="K304" s="25"/>
      <c r="L304" s="15"/>
      <c r="M304" s="15"/>
      <c r="N304" s="25"/>
      <c r="O304" s="15"/>
      <c r="P304" s="15"/>
      <c r="Q304" s="15"/>
      <c r="R304" s="25"/>
      <c r="S304" s="15"/>
      <c r="T304" s="15"/>
      <c r="U304" s="15"/>
      <c r="V304" s="25"/>
      <c r="W304" s="15"/>
      <c r="X304" s="15"/>
      <c r="Y304" s="15"/>
      <c r="Z304" s="25"/>
      <c r="AA304" s="25"/>
      <c r="AB304" s="22"/>
      <c r="AC304" s="22"/>
      <c r="AD304" s="22"/>
      <c r="AE304" s="22"/>
      <c r="AF304" s="22"/>
      <c r="AG304" s="22"/>
      <c r="AH304" s="22"/>
      <c r="AI304" s="15"/>
      <c r="AJ304" s="15"/>
      <c r="AK304" s="15"/>
      <c r="AL304" s="15"/>
      <c r="AM304" s="15"/>
      <c r="AN304" s="15"/>
      <c r="AO304" s="15"/>
      <c r="AP304" s="15"/>
      <c r="AQ304" s="15"/>
      <c r="AR304" s="15"/>
      <c r="AS304" s="15"/>
      <c r="AT304" s="2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36">
        <v>0.45</v>
      </c>
      <c r="BV304" s="15"/>
      <c r="BW304" s="21"/>
      <c r="BX304" s="15"/>
      <c r="BY304" s="15"/>
      <c r="BZ304" s="15"/>
    </row>
    <row r="305" spans="1:148" ht="15" customHeight="1" x14ac:dyDescent="0.2">
      <c r="A305" s="13">
        <v>44214</v>
      </c>
      <c r="B305" s="14"/>
      <c r="C305" s="14" t="s">
        <v>90</v>
      </c>
      <c r="D305" s="38"/>
      <c r="E305" s="11" t="s">
        <v>83</v>
      </c>
      <c r="F305" s="15"/>
      <c r="G305" s="39"/>
      <c r="H305" s="39"/>
      <c r="I305" s="40"/>
      <c r="J305" s="25"/>
      <c r="K305" s="25"/>
      <c r="L305" s="15"/>
      <c r="M305" s="15"/>
      <c r="N305" s="25"/>
      <c r="O305" s="15"/>
      <c r="P305" s="15"/>
      <c r="Q305" s="15"/>
      <c r="R305" s="25"/>
      <c r="S305" s="15"/>
      <c r="T305" s="15"/>
      <c r="U305" s="15"/>
      <c r="V305" s="25"/>
      <c r="W305" s="15"/>
      <c r="X305" s="15"/>
      <c r="Y305" s="15"/>
      <c r="Z305" s="25"/>
      <c r="AA305" s="25"/>
      <c r="AB305" s="22"/>
      <c r="AC305" s="22"/>
      <c r="AD305" s="22"/>
      <c r="AE305" s="22"/>
      <c r="AF305" s="22"/>
      <c r="AG305" s="22"/>
      <c r="AH305" s="22"/>
      <c r="AI305" s="15"/>
      <c r="AJ305" s="15"/>
      <c r="AK305" s="15"/>
      <c r="AL305" s="15"/>
      <c r="AM305" s="15"/>
      <c r="AN305" s="15"/>
      <c r="AO305" s="15"/>
      <c r="AP305" s="15"/>
      <c r="AQ305" s="15"/>
      <c r="AR305" s="15"/>
      <c r="AS305" s="15"/>
      <c r="AT305" s="2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36">
        <v>0.38</v>
      </c>
      <c r="BV305" s="15"/>
      <c r="BW305" s="21"/>
      <c r="BX305" s="15"/>
      <c r="BY305" s="15"/>
      <c r="BZ305" s="15"/>
    </row>
    <row r="306" spans="1:148" ht="15" customHeight="1" x14ac:dyDescent="0.2">
      <c r="A306" s="13">
        <v>44243</v>
      </c>
      <c r="B306" s="14">
        <v>0.31944444444444448</v>
      </c>
      <c r="C306" s="14" t="s">
        <v>78</v>
      </c>
      <c r="D306" s="11">
        <v>2531121</v>
      </c>
      <c r="E306" s="11" t="s">
        <v>79</v>
      </c>
      <c r="F306" s="28">
        <v>3109.6064375000001</v>
      </c>
      <c r="G306" s="39">
        <v>8.4</v>
      </c>
      <c r="H306" s="39">
        <v>10</v>
      </c>
      <c r="I306" s="40">
        <v>437</v>
      </c>
      <c r="J306" s="40">
        <v>2800</v>
      </c>
      <c r="K306" s="40">
        <v>3300</v>
      </c>
      <c r="L306" s="40">
        <v>220</v>
      </c>
      <c r="M306" s="15">
        <v>170</v>
      </c>
      <c r="N306" s="15">
        <v>360</v>
      </c>
      <c r="O306" s="15">
        <v>360</v>
      </c>
      <c r="P306" s="15"/>
      <c r="Q306" s="15">
        <v>4.0999999999999996</v>
      </c>
      <c r="R306" s="22">
        <f>0.1/2</f>
        <v>0.05</v>
      </c>
      <c r="S306" s="22">
        <f>0.1/2</f>
        <v>0.05</v>
      </c>
      <c r="T306" s="22">
        <f>0.1/2</f>
        <v>0.05</v>
      </c>
      <c r="U306" s="15">
        <v>4.2</v>
      </c>
      <c r="V306" s="15">
        <v>38</v>
      </c>
      <c r="W306" s="15">
        <v>38</v>
      </c>
      <c r="X306" s="15">
        <v>4.2</v>
      </c>
      <c r="Y306" s="15">
        <v>7.6</v>
      </c>
      <c r="Z306" s="15">
        <v>1470</v>
      </c>
      <c r="AA306" s="15">
        <v>3900</v>
      </c>
      <c r="AB306" s="40">
        <v>8</v>
      </c>
      <c r="AC306" s="40">
        <v>95</v>
      </c>
      <c r="AD306" s="16">
        <v>430</v>
      </c>
      <c r="AE306" s="16">
        <v>560</v>
      </c>
      <c r="AF306" s="16">
        <v>460</v>
      </c>
      <c r="AG306" s="16">
        <v>650</v>
      </c>
      <c r="AH306" s="36">
        <v>3.0000000000000001E-3</v>
      </c>
      <c r="AI306" s="37">
        <v>7.0000000000000007E-2</v>
      </c>
      <c r="AJ306" s="15">
        <v>50</v>
      </c>
      <c r="AK306" s="15">
        <v>13.8</v>
      </c>
      <c r="AL306" s="15"/>
      <c r="AM306" s="15">
        <v>24</v>
      </c>
      <c r="AN306" s="15">
        <v>98</v>
      </c>
      <c r="AO306" s="15">
        <v>1180</v>
      </c>
      <c r="AP306" s="15">
        <v>1.3</v>
      </c>
      <c r="AQ306" s="15">
        <v>56</v>
      </c>
      <c r="AR306" s="15">
        <v>59</v>
      </c>
      <c r="AS306" s="40">
        <v>122</v>
      </c>
      <c r="AT306" s="28">
        <v>16000</v>
      </c>
      <c r="AU306" s="15">
        <v>4.2999999999999997E-2</v>
      </c>
      <c r="AV306" s="25">
        <f>0.005/2</f>
        <v>2.5000000000000001E-3</v>
      </c>
      <c r="AW306" s="15">
        <v>7.0000000000000007E-2</v>
      </c>
      <c r="AX306" s="15">
        <v>1.9E-3</v>
      </c>
      <c r="AY306" s="15">
        <v>1.0999999999999999E-2</v>
      </c>
      <c r="AZ306" s="15">
        <v>7.7000000000000002E-3</v>
      </c>
      <c r="BA306" s="15">
        <v>3.5999999999999997E-2</v>
      </c>
      <c r="BB306" s="15">
        <v>0.52</v>
      </c>
      <c r="BC306" s="15">
        <v>8.0000000000000004E-4</v>
      </c>
      <c r="BD306" s="15">
        <v>2.8</v>
      </c>
      <c r="BE306" s="15">
        <v>1.2E-2</v>
      </c>
      <c r="BF306" s="15">
        <v>0.74</v>
      </c>
      <c r="BG306" s="15"/>
      <c r="BH306" s="15"/>
      <c r="BI306" s="15"/>
      <c r="BJ306" s="15"/>
      <c r="BK306" s="15"/>
      <c r="BL306" s="15"/>
      <c r="BM306" s="15"/>
      <c r="BN306" s="15"/>
      <c r="BO306" s="15"/>
      <c r="BP306" s="15"/>
      <c r="BQ306" s="15"/>
      <c r="BR306" s="15"/>
      <c r="BS306" s="15"/>
      <c r="BT306" s="15"/>
      <c r="BU306" s="37"/>
      <c r="BV306" s="15"/>
      <c r="BW306" s="21"/>
      <c r="BX306" s="15"/>
      <c r="BY306" s="15"/>
      <c r="BZ306" s="15"/>
    </row>
    <row r="307" spans="1:148" ht="15" customHeight="1" x14ac:dyDescent="0.2">
      <c r="A307" s="13">
        <v>44244</v>
      </c>
      <c r="B307" s="14">
        <v>0.41319444444444442</v>
      </c>
      <c r="C307" s="14" t="s">
        <v>78</v>
      </c>
      <c r="D307" s="11">
        <v>2531121</v>
      </c>
      <c r="E307" s="11" t="s">
        <v>80</v>
      </c>
      <c r="F307" s="15"/>
      <c r="G307" s="39">
        <v>1.9</v>
      </c>
      <c r="H307" s="39">
        <v>10.4</v>
      </c>
      <c r="I307" s="40">
        <v>629</v>
      </c>
      <c r="J307" s="25">
        <f>1/2</f>
        <v>0.5</v>
      </c>
      <c r="K307" s="25">
        <f>1/2</f>
        <v>0.5</v>
      </c>
      <c r="L307" s="40">
        <v>340</v>
      </c>
      <c r="M307" s="15">
        <v>100</v>
      </c>
      <c r="N307" s="25">
        <f>6/2</f>
        <v>3</v>
      </c>
      <c r="O307" s="15">
        <v>154</v>
      </c>
      <c r="P307" s="15"/>
      <c r="Q307" s="15">
        <v>0.57999999999999996</v>
      </c>
      <c r="R307" s="25">
        <f>0.002/2</f>
        <v>1E-3</v>
      </c>
      <c r="S307" s="15">
        <v>4.2000000000000003E-2</v>
      </c>
      <c r="T307" s="15">
        <v>4.2000000000000003E-2</v>
      </c>
      <c r="U307" s="15">
        <v>0.62</v>
      </c>
      <c r="V307" s="15">
        <v>0.61</v>
      </c>
      <c r="W307" s="15">
        <v>0.65</v>
      </c>
      <c r="X307" s="15">
        <v>0.3</v>
      </c>
      <c r="Y307" s="15">
        <v>0.32</v>
      </c>
      <c r="Z307" s="15">
        <v>13</v>
      </c>
      <c r="AA307" s="15">
        <v>15</v>
      </c>
      <c r="AB307" s="40">
        <v>7</v>
      </c>
      <c r="AC307" s="40">
        <v>9</v>
      </c>
      <c r="AD307" s="22">
        <f>0.6/2</f>
        <v>0.3</v>
      </c>
      <c r="AE307" s="22">
        <f>5/2</f>
        <v>2.5</v>
      </c>
      <c r="AF307" s="46">
        <v>1</v>
      </c>
      <c r="AG307" s="22">
        <f>1/2</f>
        <v>0.5</v>
      </c>
      <c r="AH307" s="36">
        <v>0.187</v>
      </c>
      <c r="AI307" s="36">
        <v>0.18</v>
      </c>
      <c r="AJ307" s="15">
        <v>77</v>
      </c>
      <c r="AK307" s="15">
        <v>460</v>
      </c>
      <c r="AL307" s="15"/>
      <c r="AM307" s="15">
        <v>35</v>
      </c>
      <c r="AN307" s="15">
        <v>7.7</v>
      </c>
      <c r="AO307" s="15">
        <v>27</v>
      </c>
      <c r="AP307" s="15">
        <v>880</v>
      </c>
      <c r="AQ307" s="15">
        <v>31</v>
      </c>
      <c r="AR307" s="15">
        <v>28</v>
      </c>
      <c r="AS307" s="39">
        <v>9.5</v>
      </c>
      <c r="AT307" s="26">
        <f>10/2</f>
        <v>5</v>
      </c>
      <c r="AU307" s="15">
        <v>54</v>
      </c>
      <c r="AV307" s="15">
        <v>3.5000000000000003E-2</v>
      </c>
      <c r="AW307" s="15">
        <v>0.94</v>
      </c>
      <c r="AX307" s="15">
        <v>1.34E-3</v>
      </c>
      <c r="AY307" s="15">
        <v>6.3E-2</v>
      </c>
      <c r="AZ307" s="15">
        <v>1.1599999999999999E-2</v>
      </c>
      <c r="BA307" s="15">
        <v>2.4E-2</v>
      </c>
      <c r="BB307" s="15">
        <v>30</v>
      </c>
      <c r="BC307" s="15">
        <v>1.18E-2</v>
      </c>
      <c r="BD307" s="15">
        <v>0.79</v>
      </c>
      <c r="BE307" s="15">
        <v>2.5000000000000001E-2</v>
      </c>
      <c r="BF307" s="15">
        <v>0.104</v>
      </c>
      <c r="BG307" s="15"/>
      <c r="BH307" s="15"/>
      <c r="BI307" s="15"/>
      <c r="BJ307" s="15"/>
      <c r="BK307" s="15"/>
      <c r="BL307" s="15"/>
      <c r="BM307" s="15"/>
      <c r="BN307" s="15"/>
      <c r="BO307" s="15"/>
      <c r="BP307" s="15"/>
      <c r="BQ307" s="15"/>
      <c r="BR307" s="15"/>
      <c r="BS307" s="15"/>
      <c r="BT307" s="15"/>
      <c r="BU307" s="36">
        <v>7.0000000000000007E-2</v>
      </c>
      <c r="BV307" s="15" t="s">
        <v>93</v>
      </c>
      <c r="BW307" s="21">
        <v>32.5</v>
      </c>
      <c r="BX307" s="15">
        <v>0</v>
      </c>
      <c r="BY307" s="15">
        <v>0</v>
      </c>
      <c r="BZ307" s="15" t="s">
        <v>127</v>
      </c>
    </row>
    <row r="308" spans="1:148" ht="15" customHeight="1" x14ac:dyDescent="0.2">
      <c r="A308" s="13">
        <v>44244</v>
      </c>
      <c r="B308" s="14">
        <v>0.43402777777777773</v>
      </c>
      <c r="C308" s="14" t="s">
        <v>78</v>
      </c>
      <c r="D308" s="11">
        <v>2531121</v>
      </c>
      <c r="E308" s="11" t="s">
        <v>83</v>
      </c>
      <c r="F308" s="15"/>
      <c r="G308" s="39">
        <v>2</v>
      </c>
      <c r="H308" s="39">
        <v>10.9</v>
      </c>
      <c r="I308" s="40">
        <v>609</v>
      </c>
      <c r="J308" s="25">
        <f>1/2</f>
        <v>0.5</v>
      </c>
      <c r="K308" s="25">
        <f>1/2</f>
        <v>0.5</v>
      </c>
      <c r="L308" s="40">
        <v>340</v>
      </c>
      <c r="M308" s="15">
        <v>101</v>
      </c>
      <c r="N308" s="15">
        <v>10</v>
      </c>
      <c r="O308" s="15">
        <v>158</v>
      </c>
      <c r="P308" s="15"/>
      <c r="Q308" s="15">
        <v>0.63</v>
      </c>
      <c r="R308" s="25">
        <f>0.002/2</f>
        <v>1E-3</v>
      </c>
      <c r="S308" s="15">
        <v>4.2999999999999997E-2</v>
      </c>
      <c r="T308" s="15">
        <v>4.3999999999999997E-2</v>
      </c>
      <c r="U308" s="15">
        <v>0.68</v>
      </c>
      <c r="V308" s="15">
        <v>0.95</v>
      </c>
      <c r="W308" s="15">
        <v>0.99</v>
      </c>
      <c r="X308" s="15">
        <v>0.35</v>
      </c>
      <c r="Y308" s="15">
        <v>0.43</v>
      </c>
      <c r="Z308" s="15">
        <v>39</v>
      </c>
      <c r="AA308" s="15">
        <v>50</v>
      </c>
      <c r="AB308" s="40">
        <v>7</v>
      </c>
      <c r="AC308" s="40">
        <v>8</v>
      </c>
      <c r="AD308" s="16">
        <v>1.8</v>
      </c>
      <c r="AE308" s="22">
        <f>5/2</f>
        <v>2.5</v>
      </c>
      <c r="AF308" s="16">
        <v>4.9000000000000004</v>
      </c>
      <c r="AG308" s="16">
        <v>5.2</v>
      </c>
      <c r="AH308" s="36">
        <v>0.16700000000000001</v>
      </c>
      <c r="AI308" s="36">
        <v>0.16</v>
      </c>
      <c r="AJ308" s="15">
        <v>76</v>
      </c>
      <c r="AK308" s="15">
        <v>450</v>
      </c>
      <c r="AL308" s="15"/>
      <c r="AM308" s="15">
        <v>36</v>
      </c>
      <c r="AN308" s="15">
        <v>8.5</v>
      </c>
      <c r="AO308" s="15">
        <v>38</v>
      </c>
      <c r="AP308" s="15">
        <v>890</v>
      </c>
      <c r="AQ308" s="15">
        <v>31</v>
      </c>
      <c r="AR308" s="15">
        <v>27</v>
      </c>
      <c r="AS308" s="39">
        <v>13.3</v>
      </c>
      <c r="AT308" s="26">
        <f>10/2</f>
        <v>5</v>
      </c>
      <c r="AU308" s="15">
        <v>54</v>
      </c>
      <c r="AV308" s="15">
        <v>3.5000000000000003E-2</v>
      </c>
      <c r="AW308" s="15">
        <v>0.98</v>
      </c>
      <c r="AX308" s="15">
        <v>1.2899999999999999E-3</v>
      </c>
      <c r="AY308" s="15">
        <v>6.2E-2</v>
      </c>
      <c r="AZ308" s="15">
        <v>1.21E-2</v>
      </c>
      <c r="BA308" s="15">
        <v>2.5000000000000001E-2</v>
      </c>
      <c r="BB308" s="15">
        <v>29</v>
      </c>
      <c r="BC308" s="15">
        <v>1.2500000000000001E-2</v>
      </c>
      <c r="BD308" s="15">
        <v>0.82</v>
      </c>
      <c r="BE308" s="15">
        <v>2.5999999999999999E-2</v>
      </c>
      <c r="BF308" s="15">
        <v>0.109</v>
      </c>
      <c r="BG308" s="15"/>
      <c r="BH308" s="15"/>
      <c r="BI308" s="15"/>
      <c r="BJ308" s="15"/>
      <c r="BK308" s="15"/>
      <c r="BL308" s="15"/>
      <c r="BM308" s="15"/>
      <c r="BN308" s="15"/>
      <c r="BO308" s="15"/>
      <c r="BP308" s="15"/>
      <c r="BQ308" s="15"/>
      <c r="BR308" s="15"/>
      <c r="BS308" s="15"/>
      <c r="BT308" s="15"/>
      <c r="BU308" s="36">
        <v>7.0000000000000007E-2</v>
      </c>
      <c r="BV308" s="15" t="s">
        <v>98</v>
      </c>
      <c r="BW308" s="21">
        <v>22.5</v>
      </c>
      <c r="BX308" s="15">
        <v>0</v>
      </c>
      <c r="BY308" s="15">
        <v>0</v>
      </c>
      <c r="BZ308" s="15" t="s">
        <v>127</v>
      </c>
    </row>
    <row r="309" spans="1:148" ht="15" customHeight="1" x14ac:dyDescent="0.2">
      <c r="A309" s="13">
        <v>44271</v>
      </c>
      <c r="B309" s="14">
        <v>0.33333333333333331</v>
      </c>
      <c r="C309" s="14" t="s">
        <v>78</v>
      </c>
      <c r="D309" s="11">
        <v>2559748</v>
      </c>
      <c r="E309" s="11" t="s">
        <v>79</v>
      </c>
      <c r="F309" s="28">
        <v>3555.989152083333</v>
      </c>
      <c r="G309" s="39">
        <v>8.1999999999999993</v>
      </c>
      <c r="H309" s="39">
        <v>10</v>
      </c>
      <c r="I309" s="40">
        <v>418</v>
      </c>
      <c r="J309" s="24">
        <v>2600</v>
      </c>
      <c r="K309" s="24">
        <v>3100</v>
      </c>
      <c r="L309" s="40">
        <v>220</v>
      </c>
      <c r="M309" s="15">
        <v>110</v>
      </c>
      <c r="N309" s="15">
        <v>125</v>
      </c>
      <c r="O309" s="15">
        <v>137</v>
      </c>
      <c r="P309" s="15"/>
      <c r="Q309" s="15">
        <v>1.05</v>
      </c>
      <c r="R309" s="22">
        <f>0.1/2</f>
        <v>0.05</v>
      </c>
      <c r="S309" s="22">
        <f>0.1/2</f>
        <v>0.05</v>
      </c>
      <c r="T309" s="22">
        <f>0.1/2</f>
        <v>0.05</v>
      </c>
      <c r="U309" s="15">
        <v>1.05</v>
      </c>
      <c r="V309" s="15">
        <v>24</v>
      </c>
      <c r="W309" s="15">
        <v>24</v>
      </c>
      <c r="X309" s="15">
        <v>1.27</v>
      </c>
      <c r="Y309" s="15">
        <v>2.9</v>
      </c>
      <c r="Z309" s="15">
        <v>1720</v>
      </c>
      <c r="AA309" s="15">
        <v>1800</v>
      </c>
      <c r="AB309" s="40">
        <v>8</v>
      </c>
      <c r="AC309" s="40">
        <v>35</v>
      </c>
      <c r="AD309" s="16">
        <v>460</v>
      </c>
      <c r="AE309" s="16">
        <v>630</v>
      </c>
      <c r="AF309" s="16">
        <v>530</v>
      </c>
      <c r="AG309" s="16">
        <v>630</v>
      </c>
      <c r="AH309" s="22">
        <f>0.05/2</f>
        <v>2.5000000000000001E-2</v>
      </c>
      <c r="AI309" s="36">
        <v>2E-3</v>
      </c>
      <c r="AJ309" s="15">
        <v>50</v>
      </c>
      <c r="AK309" s="15">
        <v>13.7</v>
      </c>
      <c r="AL309" s="15"/>
      <c r="AM309" s="15">
        <v>22</v>
      </c>
      <c r="AN309" s="15">
        <v>84</v>
      </c>
      <c r="AO309" s="15">
        <v>1170</v>
      </c>
      <c r="AP309" s="22">
        <f>0.5/2</f>
        <v>0.25</v>
      </c>
      <c r="AQ309" s="15">
        <v>52</v>
      </c>
      <c r="AR309" s="15">
        <v>58</v>
      </c>
      <c r="AS309" s="39">
        <v>135</v>
      </c>
      <c r="AT309" s="28">
        <v>17000</v>
      </c>
      <c r="AU309" s="15">
        <v>9.0999999999999998E-2</v>
      </c>
      <c r="AV309" s="25">
        <f>0.005/2</f>
        <v>2.5000000000000001E-3</v>
      </c>
      <c r="AW309" s="15">
        <v>0.04</v>
      </c>
      <c r="AX309" s="15">
        <v>2.8999999999999998E-3</v>
      </c>
      <c r="AY309" s="15">
        <v>0.01</v>
      </c>
      <c r="AZ309" s="15">
        <v>1.0200000000000001E-2</v>
      </c>
      <c r="BA309" s="15">
        <v>3.5999999999999997E-2</v>
      </c>
      <c r="BB309" s="15">
        <v>0.63</v>
      </c>
      <c r="BC309" s="15">
        <v>1.6000000000000001E-3</v>
      </c>
      <c r="BD309" s="15">
        <v>2.8</v>
      </c>
      <c r="BE309" s="15">
        <v>1.2E-2</v>
      </c>
      <c r="BF309" s="15">
        <v>0.74</v>
      </c>
      <c r="BG309" s="15"/>
      <c r="BH309" s="15"/>
      <c r="BI309" s="15"/>
      <c r="BJ309" s="15"/>
      <c r="BK309" s="15"/>
      <c r="BL309" s="15"/>
      <c r="BM309" s="15"/>
      <c r="BN309" s="15"/>
      <c r="BO309" s="15"/>
      <c r="BP309" s="15"/>
      <c r="BQ309" s="15"/>
      <c r="BR309" s="15"/>
      <c r="BS309" s="15"/>
      <c r="BT309" s="15"/>
      <c r="BU309" s="37"/>
      <c r="BV309" s="15"/>
      <c r="BW309" s="21"/>
      <c r="BX309" s="15"/>
      <c r="BY309" s="15"/>
      <c r="BZ309" s="15"/>
    </row>
    <row r="310" spans="1:148" ht="15" customHeight="1" x14ac:dyDescent="0.2">
      <c r="A310" s="13">
        <v>44272</v>
      </c>
      <c r="B310" s="14">
        <v>0.4375</v>
      </c>
      <c r="C310" s="14" t="s">
        <v>78</v>
      </c>
      <c r="D310" s="11">
        <v>2559748</v>
      </c>
      <c r="E310" s="11" t="s">
        <v>80</v>
      </c>
      <c r="F310" s="15"/>
      <c r="G310" s="39">
        <v>2.4</v>
      </c>
      <c r="H310" s="39">
        <v>12.3</v>
      </c>
      <c r="I310" s="40">
        <v>245</v>
      </c>
      <c r="J310" s="25">
        <f>1/2</f>
        <v>0.5</v>
      </c>
      <c r="K310" s="25">
        <f>1/2</f>
        <v>0.5</v>
      </c>
      <c r="L310" s="40">
        <v>230</v>
      </c>
      <c r="M310" s="15">
        <v>310</v>
      </c>
      <c r="N310" s="15">
        <v>16</v>
      </c>
      <c r="O310" s="15">
        <v>310</v>
      </c>
      <c r="P310" s="15"/>
      <c r="Q310" s="15">
        <v>0.2</v>
      </c>
      <c r="R310" s="25">
        <f>0.002/2</f>
        <v>1E-3</v>
      </c>
      <c r="S310" s="15">
        <v>4.2000000000000003E-2</v>
      </c>
      <c r="T310" s="15">
        <v>4.2000000000000003E-2</v>
      </c>
      <c r="U310" s="15">
        <v>0.24</v>
      </c>
      <c r="V310" s="15">
        <v>0.39</v>
      </c>
      <c r="W310" s="15">
        <v>0.43</v>
      </c>
      <c r="X310" s="15">
        <v>8.4000000000000005E-2</v>
      </c>
      <c r="Y310" s="15">
        <v>0.17100000000000001</v>
      </c>
      <c r="Z310" s="25">
        <f>6/2</f>
        <v>3</v>
      </c>
      <c r="AA310" s="15">
        <v>8</v>
      </c>
      <c r="AB310" s="22">
        <f>2/2</f>
        <v>1</v>
      </c>
      <c r="AC310" s="40">
        <v>7</v>
      </c>
      <c r="AD310" s="16">
        <v>1</v>
      </c>
      <c r="AE310" s="16">
        <v>0.7</v>
      </c>
      <c r="AF310" s="16">
        <v>1.4</v>
      </c>
      <c r="AG310" s="16">
        <v>1</v>
      </c>
      <c r="AH310" s="22">
        <f>0.002/2</f>
        <v>1E-3</v>
      </c>
      <c r="AI310" s="22">
        <f>0.002/2</f>
        <v>1E-3</v>
      </c>
      <c r="AJ310" s="15">
        <v>57</v>
      </c>
      <c r="AK310" s="15">
        <v>169</v>
      </c>
      <c r="AL310" s="15"/>
      <c r="AM310" s="15">
        <v>21</v>
      </c>
      <c r="AN310" s="15">
        <v>4.7</v>
      </c>
      <c r="AO310" s="15">
        <v>18.7</v>
      </c>
      <c r="AP310" s="15">
        <v>370</v>
      </c>
      <c r="AQ310" s="15">
        <v>12.6</v>
      </c>
      <c r="AR310" s="15">
        <v>13</v>
      </c>
      <c r="AS310" s="39">
        <v>3.2</v>
      </c>
      <c r="AT310" s="26">
        <f>10/2</f>
        <v>5</v>
      </c>
      <c r="AU310" s="15">
        <v>28</v>
      </c>
      <c r="AV310" s="15">
        <v>1.3299999999999999E-2</v>
      </c>
      <c r="AW310" s="15">
        <v>0.46</v>
      </c>
      <c r="AX310" s="15">
        <v>5.4000000000000001E-4</v>
      </c>
      <c r="AY310" s="15">
        <v>2.4E-2</v>
      </c>
      <c r="AZ310" s="15">
        <v>7.6E-3</v>
      </c>
      <c r="BA310" s="15">
        <v>1.9699999999999999E-2</v>
      </c>
      <c r="BB310" s="15">
        <v>13.6</v>
      </c>
      <c r="BC310" s="15">
        <v>3.8E-3</v>
      </c>
      <c r="BD310" s="15">
        <v>0.42</v>
      </c>
      <c r="BE310" s="15">
        <v>1.4500000000000001E-2</v>
      </c>
      <c r="BF310" s="15">
        <v>5.8000000000000003E-2</v>
      </c>
      <c r="BG310" s="15"/>
      <c r="BH310" s="15"/>
      <c r="BI310" s="15"/>
      <c r="BJ310" s="15"/>
      <c r="BK310" s="15"/>
      <c r="BL310" s="15"/>
      <c r="BM310" s="15"/>
      <c r="BN310" s="15"/>
      <c r="BO310" s="15"/>
      <c r="BP310" s="15"/>
      <c r="BQ310" s="15"/>
      <c r="BR310" s="15"/>
      <c r="BS310" s="15"/>
      <c r="BT310" s="15"/>
      <c r="BU310" s="36">
        <v>0.03</v>
      </c>
      <c r="BV310" s="15" t="s">
        <v>85</v>
      </c>
      <c r="BW310" s="21">
        <v>25</v>
      </c>
      <c r="BX310" s="15">
        <v>0</v>
      </c>
      <c r="BY310" s="15">
        <v>0</v>
      </c>
      <c r="BZ310" s="15" t="s">
        <v>127</v>
      </c>
    </row>
    <row r="311" spans="1:148" ht="15" customHeight="1" x14ac:dyDescent="0.2">
      <c r="A311" s="13">
        <v>44272</v>
      </c>
      <c r="B311" s="14">
        <v>0.45833333333333331</v>
      </c>
      <c r="C311" s="14" t="s">
        <v>78</v>
      </c>
      <c r="D311" s="11">
        <v>2559748</v>
      </c>
      <c r="E311" s="11" t="s">
        <v>83</v>
      </c>
      <c r="F311" s="15"/>
      <c r="G311" s="39">
        <v>2.6</v>
      </c>
      <c r="H311" s="39">
        <v>14.4</v>
      </c>
      <c r="I311" s="40">
        <v>205</v>
      </c>
      <c r="J311" s="25">
        <f>1/2</f>
        <v>0.5</v>
      </c>
      <c r="K311" s="25">
        <f>1/2</f>
        <v>0.5</v>
      </c>
      <c r="L311" s="40">
        <v>230</v>
      </c>
      <c r="M311" s="15">
        <v>230</v>
      </c>
      <c r="N311" s="15">
        <v>35</v>
      </c>
      <c r="O311" s="15">
        <v>290</v>
      </c>
      <c r="P311" s="15"/>
      <c r="Q311" s="15">
        <v>0.19500000000000001</v>
      </c>
      <c r="R311" s="25">
        <f>0.002/2</f>
        <v>1E-3</v>
      </c>
      <c r="S311" s="15">
        <v>4.4999999999999998E-2</v>
      </c>
      <c r="T311" s="15">
        <v>4.4999999999999998E-2</v>
      </c>
      <c r="U311" s="15">
        <v>0.24</v>
      </c>
      <c r="V311" s="15">
        <v>1.63</v>
      </c>
      <c r="W311" s="15">
        <v>1.68</v>
      </c>
      <c r="X311" s="15">
        <v>7.9000000000000001E-2</v>
      </c>
      <c r="Y311" s="15">
        <v>0.34</v>
      </c>
      <c r="Z311" s="15">
        <v>32</v>
      </c>
      <c r="AA311" s="15">
        <v>77</v>
      </c>
      <c r="AB311" s="40">
        <v>4</v>
      </c>
      <c r="AC311" s="40">
        <v>8</v>
      </c>
      <c r="AD311" s="16">
        <v>6.4</v>
      </c>
      <c r="AE311" s="16">
        <v>8.1</v>
      </c>
      <c r="AF311" s="16">
        <v>24</v>
      </c>
      <c r="AG311" s="16">
        <v>11.9</v>
      </c>
      <c r="AH311" s="22">
        <f>0.002/2</f>
        <v>1E-3</v>
      </c>
      <c r="AI311" s="22">
        <f>0.002/2</f>
        <v>1E-3</v>
      </c>
      <c r="AJ311" s="15">
        <v>57</v>
      </c>
      <c r="AK311" s="15">
        <v>149</v>
      </c>
      <c r="AL311" s="15"/>
      <c r="AM311" s="15">
        <v>21</v>
      </c>
      <c r="AN311" s="15">
        <v>6.5</v>
      </c>
      <c r="AO311" s="15">
        <v>47</v>
      </c>
      <c r="AP311" s="15">
        <v>330</v>
      </c>
      <c r="AQ311" s="15">
        <v>11.1</v>
      </c>
      <c r="AR311" s="15">
        <v>13</v>
      </c>
      <c r="AS311" s="39">
        <v>5.8</v>
      </c>
      <c r="AT311" s="26">
        <f>10/2</f>
        <v>5</v>
      </c>
      <c r="AU311" s="15">
        <v>27</v>
      </c>
      <c r="AV311" s="15">
        <v>1.21E-2</v>
      </c>
      <c r="AW311" s="15">
        <v>0.45</v>
      </c>
      <c r="AX311" s="15">
        <v>5.9000000000000003E-4</v>
      </c>
      <c r="AY311" s="15">
        <v>2.3E-2</v>
      </c>
      <c r="AZ311" s="15">
        <v>7.4999999999999997E-3</v>
      </c>
      <c r="BA311" s="15">
        <v>2.9000000000000001E-2</v>
      </c>
      <c r="BB311" s="15">
        <v>13.2</v>
      </c>
      <c r="BC311" s="15">
        <v>3.5999999999999999E-3</v>
      </c>
      <c r="BD311" s="15">
        <v>0.48</v>
      </c>
      <c r="BE311" s="15">
        <v>1.3899999999999999E-2</v>
      </c>
      <c r="BF311" s="15">
        <v>6.2E-2</v>
      </c>
      <c r="BG311" s="15"/>
      <c r="BH311" s="15"/>
      <c r="BI311" s="15"/>
      <c r="BJ311" s="15"/>
      <c r="BK311" s="15"/>
      <c r="BL311" s="15"/>
      <c r="BM311" s="15"/>
      <c r="BN311" s="15"/>
      <c r="BO311" s="15"/>
      <c r="BP311" s="15"/>
      <c r="BQ311" s="15"/>
      <c r="BR311" s="15"/>
      <c r="BS311" s="15"/>
      <c r="BT311" s="15"/>
      <c r="BU311" s="36">
        <v>0.03</v>
      </c>
      <c r="BV311" s="15" t="s">
        <v>85</v>
      </c>
      <c r="BW311" s="21">
        <v>25</v>
      </c>
      <c r="BX311" s="15">
        <v>0</v>
      </c>
      <c r="BY311" s="15">
        <v>0</v>
      </c>
      <c r="BZ311" s="15" t="s">
        <v>127</v>
      </c>
    </row>
    <row r="312" spans="1:148" ht="15" customHeight="1" x14ac:dyDescent="0.2">
      <c r="A312" s="13">
        <v>44299</v>
      </c>
      <c r="B312" s="14">
        <v>0.3125</v>
      </c>
      <c r="C312" s="14" t="s">
        <v>78</v>
      </c>
      <c r="D312" s="11">
        <v>2584893</v>
      </c>
      <c r="E312" s="11" t="s">
        <v>79</v>
      </c>
      <c r="F312" s="15">
        <v>3062</v>
      </c>
      <c r="G312" s="15">
        <v>8.5</v>
      </c>
      <c r="H312" s="15">
        <v>10</v>
      </c>
      <c r="I312" s="15">
        <v>448</v>
      </c>
      <c r="J312" s="15">
        <v>2600</v>
      </c>
      <c r="K312" s="15">
        <v>3100</v>
      </c>
      <c r="L312" s="15">
        <v>210</v>
      </c>
      <c r="M312" s="15">
        <v>24</v>
      </c>
      <c r="N312" s="15">
        <v>67</v>
      </c>
      <c r="O312" s="15">
        <v>75</v>
      </c>
      <c r="P312" s="15"/>
      <c r="Q312" s="15">
        <v>1.5</v>
      </c>
      <c r="R312" s="22">
        <f>0.5* 0.02</f>
        <v>0.01</v>
      </c>
      <c r="S312" s="22">
        <f>0.5* 0.02</f>
        <v>0.01</v>
      </c>
      <c r="T312" s="15">
        <v>0.04</v>
      </c>
      <c r="U312" s="15">
        <v>1.54</v>
      </c>
      <c r="V312" s="15">
        <v>17.399999999999999</v>
      </c>
      <c r="W312" s="15">
        <v>17.5</v>
      </c>
      <c r="X312" s="15">
        <v>3.2</v>
      </c>
      <c r="Y312" s="15">
        <v>4.3</v>
      </c>
      <c r="Z312" s="15">
        <v>1380</v>
      </c>
      <c r="AA312" s="15">
        <v>1530</v>
      </c>
      <c r="AB312" s="22">
        <f>0.5* 6</f>
        <v>3</v>
      </c>
      <c r="AC312" s="15">
        <v>33</v>
      </c>
      <c r="AD312" s="15">
        <v>44</v>
      </c>
      <c r="AE312" s="15">
        <v>590</v>
      </c>
      <c r="AF312" s="15">
        <v>400</v>
      </c>
      <c r="AG312" s="15">
        <v>600</v>
      </c>
      <c r="AH312" s="15">
        <v>0.06</v>
      </c>
      <c r="AI312" s="15">
        <v>2E-3</v>
      </c>
      <c r="AJ312" s="15">
        <v>49</v>
      </c>
      <c r="AK312" s="15">
        <v>16</v>
      </c>
      <c r="AL312" s="15"/>
      <c r="AM312" s="15">
        <v>22</v>
      </c>
      <c r="AN312" s="15">
        <v>88</v>
      </c>
      <c r="AO312" s="15">
        <v>1190</v>
      </c>
      <c r="AP312" s="22">
        <f>0.5* 5</f>
        <v>2.5</v>
      </c>
      <c r="AQ312" s="15">
        <v>54</v>
      </c>
      <c r="AR312" s="15">
        <v>59</v>
      </c>
      <c r="AS312" s="15">
        <v>97</v>
      </c>
      <c r="AT312" s="15">
        <v>10000</v>
      </c>
      <c r="AU312" s="15">
        <v>6.7000000000000004E-2</v>
      </c>
      <c r="AV312" s="22">
        <f>0.5* 0.0053</f>
        <v>2.65E-3</v>
      </c>
      <c r="AW312" s="15">
        <v>4.2999999999999997E-2</v>
      </c>
      <c r="AX312" s="15">
        <v>2.8E-3</v>
      </c>
      <c r="AY312" s="15">
        <v>1.1599999999999999E-2</v>
      </c>
      <c r="AZ312" s="15">
        <v>6.1000000000000004E-3</v>
      </c>
      <c r="BA312" s="15">
        <v>4.5999999999999999E-2</v>
      </c>
      <c r="BB312" s="15">
        <v>0.62</v>
      </c>
      <c r="BC312" s="15">
        <v>1.3799999999999999E-3</v>
      </c>
      <c r="BD312" s="15">
        <v>2.8</v>
      </c>
      <c r="BE312" s="15">
        <v>1.38E-2</v>
      </c>
      <c r="BF312" s="15">
        <v>0.75</v>
      </c>
      <c r="BG312" s="15"/>
      <c r="BH312" s="15"/>
      <c r="BI312" s="15"/>
      <c r="BJ312" s="15"/>
      <c r="BK312" s="15"/>
      <c r="BL312" s="15"/>
      <c r="BM312" s="15"/>
      <c r="BN312" s="15"/>
      <c r="BO312" s="15"/>
      <c r="BP312" s="15"/>
      <c r="BQ312" s="15"/>
      <c r="BR312" s="15"/>
      <c r="BS312" s="15"/>
      <c r="BT312" s="15"/>
      <c r="BU312" s="15"/>
      <c r="BV312" s="15"/>
      <c r="BW312" s="21"/>
      <c r="BX312" s="15"/>
      <c r="BY312" s="15"/>
      <c r="BZ312" s="15"/>
    </row>
    <row r="313" spans="1:148" ht="15" customHeight="1" x14ac:dyDescent="0.2">
      <c r="A313" s="13">
        <v>44300</v>
      </c>
      <c r="B313" s="14">
        <v>0.3888888888888889</v>
      </c>
      <c r="C313" s="14" t="s">
        <v>78</v>
      </c>
      <c r="D313" s="11">
        <v>2584893</v>
      </c>
      <c r="E313" s="11" t="s">
        <v>80</v>
      </c>
      <c r="F313" s="15"/>
      <c r="G313" s="15">
        <v>2.2999999999999998</v>
      </c>
      <c r="H313" s="15">
        <v>8.4</v>
      </c>
      <c r="I313" s="15">
        <v>323</v>
      </c>
      <c r="J313" s="22">
        <f>0.5* 1</f>
        <v>0.5</v>
      </c>
      <c r="K313" s="22">
        <f>0.5* 1</f>
        <v>0.5</v>
      </c>
      <c r="L313" s="15">
        <v>250</v>
      </c>
      <c r="M313" s="15">
        <v>135</v>
      </c>
      <c r="N313" s="15">
        <v>6</v>
      </c>
      <c r="O313" s="15">
        <v>190</v>
      </c>
      <c r="P313" s="15"/>
      <c r="Q313" s="15">
        <v>0.3</v>
      </c>
      <c r="R313" s="25">
        <f>0.002/2</f>
        <v>1E-3</v>
      </c>
      <c r="S313" s="15">
        <v>0.04</v>
      </c>
      <c r="T313" s="15">
        <v>0.04</v>
      </c>
      <c r="U313" s="15">
        <v>0.34</v>
      </c>
      <c r="V313" s="15">
        <v>0.32</v>
      </c>
      <c r="W313" s="15">
        <v>0.36</v>
      </c>
      <c r="X313" s="15">
        <v>0.14899999999999999</v>
      </c>
      <c r="Y313" s="15">
        <v>0.21</v>
      </c>
      <c r="Z313" s="22">
        <f>0.5* 6</f>
        <v>3</v>
      </c>
      <c r="AA313" s="15">
        <v>8</v>
      </c>
      <c r="AB313" s="22">
        <f>0.5* 6</f>
        <v>3</v>
      </c>
      <c r="AC313" s="15">
        <v>2</v>
      </c>
      <c r="AD313" s="22">
        <f>0.5* 0.3</f>
        <v>0.15</v>
      </c>
      <c r="AE313" s="22">
        <f>0.5* 0.5</f>
        <v>0.25</v>
      </c>
      <c r="AF313" s="15">
        <v>1.3</v>
      </c>
      <c r="AG313" s="15">
        <v>1</v>
      </c>
      <c r="AH313" s="22">
        <f>0.5* 0.02</f>
        <v>0.01</v>
      </c>
      <c r="AI313" s="15">
        <v>1.7000000000000001E-2</v>
      </c>
      <c r="AJ313" s="15">
        <v>61</v>
      </c>
      <c r="AK313" s="15">
        <v>240</v>
      </c>
      <c r="AL313" s="15"/>
      <c r="AM313" s="15">
        <v>24</v>
      </c>
      <c r="AN313" s="15">
        <v>5.7</v>
      </c>
      <c r="AO313" s="15">
        <v>23</v>
      </c>
      <c r="AP313" s="15">
        <v>570</v>
      </c>
      <c r="AQ313" s="15">
        <v>18.8</v>
      </c>
      <c r="AR313" s="15">
        <v>16.100000000000001</v>
      </c>
      <c r="AS313" s="15">
        <v>6.1</v>
      </c>
      <c r="AT313" s="22">
        <f>0.5*10</f>
        <v>5</v>
      </c>
      <c r="AU313" s="15">
        <v>36</v>
      </c>
      <c r="AV313" s="15">
        <v>2.3E-2</v>
      </c>
      <c r="AW313" s="15">
        <v>0.54</v>
      </c>
      <c r="AX313" s="15">
        <v>6.8999999999999997E-4</v>
      </c>
      <c r="AY313" s="15">
        <v>3.7999999999999999E-2</v>
      </c>
      <c r="AZ313" s="15">
        <v>8.8999999999999999E-3</v>
      </c>
      <c r="BA313" s="15">
        <v>1.9800000000000002E-2</v>
      </c>
      <c r="BB313" s="15">
        <v>19.5</v>
      </c>
      <c r="BC313" s="15">
        <v>5.3E-3</v>
      </c>
      <c r="BD313" s="15">
        <v>0.56999999999999995</v>
      </c>
      <c r="BE313" s="15">
        <v>1.9E-2</v>
      </c>
      <c r="BF313" s="15">
        <v>0.08</v>
      </c>
      <c r="BG313" s="15"/>
      <c r="BH313" s="15"/>
      <c r="BI313" s="15"/>
      <c r="BJ313" s="15"/>
      <c r="BK313" s="15"/>
      <c r="BL313" s="15"/>
      <c r="BM313" s="15"/>
      <c r="BN313" s="15"/>
      <c r="BO313" s="15"/>
      <c r="BP313" s="15"/>
      <c r="BQ313" s="15"/>
      <c r="BR313" s="15"/>
      <c r="BS313" s="15"/>
      <c r="BT313" s="15"/>
      <c r="BU313" s="15">
        <v>0.05</v>
      </c>
      <c r="BV313" s="15" t="s">
        <v>87</v>
      </c>
      <c r="BW313" s="21">
        <v>27.5</v>
      </c>
      <c r="BX313" s="15">
        <v>0</v>
      </c>
      <c r="BY313" s="15">
        <v>0</v>
      </c>
      <c r="BZ313" s="15" t="s">
        <v>82</v>
      </c>
    </row>
    <row r="314" spans="1:148" ht="15" customHeight="1" x14ac:dyDescent="0.2">
      <c r="A314" s="13">
        <v>44300</v>
      </c>
      <c r="B314" s="14">
        <v>0.41666666666666669</v>
      </c>
      <c r="C314" s="14" t="s">
        <v>78</v>
      </c>
      <c r="D314" s="11">
        <v>2584893</v>
      </c>
      <c r="E314" s="11" t="s">
        <v>83</v>
      </c>
      <c r="F314" s="15"/>
      <c r="G314" s="15">
        <v>2.2999999999999998</v>
      </c>
      <c r="H314" s="15">
        <v>9</v>
      </c>
      <c r="I314" s="15">
        <v>298</v>
      </c>
      <c r="J314" s="22">
        <f>0.5*1</f>
        <v>0.5</v>
      </c>
      <c r="K314" s="22">
        <f>0.5*1</f>
        <v>0.5</v>
      </c>
      <c r="L314" s="15">
        <v>250</v>
      </c>
      <c r="M314" s="15">
        <v>123</v>
      </c>
      <c r="N314" s="15">
        <v>10</v>
      </c>
      <c r="O314" s="15">
        <v>185</v>
      </c>
      <c r="P314" s="15"/>
      <c r="Q314" s="15">
        <v>0.28999999999999998</v>
      </c>
      <c r="R314" s="25">
        <f>0.002/2</f>
        <v>1E-3</v>
      </c>
      <c r="S314" s="15">
        <v>3.9E-2</v>
      </c>
      <c r="T314" s="15">
        <v>3.9E-2</v>
      </c>
      <c r="U314" s="15">
        <v>0.33</v>
      </c>
      <c r="V314" s="15">
        <v>0.54</v>
      </c>
      <c r="W314" s="15">
        <v>0.57999999999999996</v>
      </c>
      <c r="X314" s="15">
        <v>0.16700000000000001</v>
      </c>
      <c r="Y314" s="15">
        <v>0.22</v>
      </c>
      <c r="Z314" s="15">
        <v>26</v>
      </c>
      <c r="AA314" s="15">
        <v>34</v>
      </c>
      <c r="AB314" s="22">
        <f>0.5*4</f>
        <v>2</v>
      </c>
      <c r="AC314" s="15">
        <v>4</v>
      </c>
      <c r="AD314" s="15">
        <v>3.9</v>
      </c>
      <c r="AE314" s="15">
        <v>2.6</v>
      </c>
      <c r="AF314" s="15">
        <v>7.2</v>
      </c>
      <c r="AG314" s="15">
        <v>7.9</v>
      </c>
      <c r="AH314" s="22">
        <f>0.5*0.02</f>
        <v>0.01</v>
      </c>
      <c r="AI314" s="15">
        <v>1.2999999999999999E-2</v>
      </c>
      <c r="AJ314" s="15">
        <v>60</v>
      </c>
      <c r="AK314" s="15">
        <v>240</v>
      </c>
      <c r="AL314" s="15"/>
      <c r="AM314" s="15">
        <v>23</v>
      </c>
      <c r="AN314" s="15">
        <v>6.3</v>
      </c>
      <c r="AO314" s="15">
        <v>35</v>
      </c>
      <c r="AP314" s="15">
        <v>500</v>
      </c>
      <c r="AQ314" s="15">
        <v>17</v>
      </c>
      <c r="AR314" s="15">
        <v>15.6</v>
      </c>
      <c r="AS314" s="15">
        <v>6.7</v>
      </c>
      <c r="AT314" s="22">
        <f>0.5*10</f>
        <v>5</v>
      </c>
      <c r="AU314" s="15">
        <v>34</v>
      </c>
      <c r="AV314" s="15">
        <v>2.1000000000000001E-2</v>
      </c>
      <c r="AW314" s="15">
        <v>0.52</v>
      </c>
      <c r="AX314" s="15">
        <v>7.1000000000000002E-4</v>
      </c>
      <c r="AY314" s="15">
        <v>3.5000000000000003E-2</v>
      </c>
      <c r="AZ314" s="15">
        <v>8.6E-3</v>
      </c>
      <c r="BA314" s="15">
        <v>1.9900000000000001E-2</v>
      </c>
      <c r="BB314" s="15">
        <v>18.399999999999999</v>
      </c>
      <c r="BC314" s="15">
        <v>5.0000000000000001E-3</v>
      </c>
      <c r="BD314" s="15">
        <v>0.56999999999999995</v>
      </c>
      <c r="BE314" s="15">
        <v>1.83E-2</v>
      </c>
      <c r="BF314" s="15">
        <v>9.7000000000000003E-2</v>
      </c>
      <c r="BG314" s="15"/>
      <c r="BH314" s="15"/>
      <c r="BI314" s="15"/>
      <c r="BJ314" s="15"/>
      <c r="BK314" s="15"/>
      <c r="BL314" s="15"/>
      <c r="BM314" s="15"/>
      <c r="BN314" s="15"/>
      <c r="BO314" s="15"/>
      <c r="BP314" s="15"/>
      <c r="BQ314" s="15"/>
      <c r="BR314" s="15"/>
      <c r="BS314" s="15"/>
      <c r="BT314" s="15"/>
      <c r="BU314" s="15">
        <v>0.05</v>
      </c>
      <c r="BV314" s="15" t="s">
        <v>85</v>
      </c>
      <c r="BW314" s="21">
        <v>25</v>
      </c>
      <c r="BX314" s="15">
        <v>0</v>
      </c>
      <c r="BY314" s="15">
        <v>0</v>
      </c>
      <c r="BZ314" s="15" t="s">
        <v>82</v>
      </c>
    </row>
    <row r="315" spans="1:148" ht="15" customHeight="1" x14ac:dyDescent="0.2">
      <c r="A315" s="13">
        <v>44327</v>
      </c>
      <c r="B315" s="14">
        <v>0.33333333333333331</v>
      </c>
      <c r="C315" s="14" t="s">
        <v>78</v>
      </c>
      <c r="D315" s="11">
        <v>2610488</v>
      </c>
      <c r="E315" s="11" t="s">
        <v>79</v>
      </c>
      <c r="F315" s="15">
        <v>3046</v>
      </c>
      <c r="G315" s="15">
        <v>8.5</v>
      </c>
      <c r="H315" s="15">
        <v>10</v>
      </c>
      <c r="I315" s="15">
        <v>431</v>
      </c>
      <c r="J315" s="15">
        <v>2600</v>
      </c>
      <c r="K315" s="15">
        <v>3000</v>
      </c>
      <c r="L315" s="15">
        <v>220</v>
      </c>
      <c r="M315" s="15">
        <v>28</v>
      </c>
      <c r="N315" s="15">
        <v>70</v>
      </c>
      <c r="O315" s="15">
        <v>81</v>
      </c>
      <c r="P315" s="15"/>
      <c r="Q315" s="15">
        <v>5.8</v>
      </c>
      <c r="R315" s="15">
        <v>7.0000000000000007E-2</v>
      </c>
      <c r="S315" s="22">
        <f>0.5*0.02</f>
        <v>0.01</v>
      </c>
      <c r="T315" s="15">
        <v>0.08</v>
      </c>
      <c r="U315" s="15">
        <v>5.9</v>
      </c>
      <c r="V315" s="15">
        <v>23</v>
      </c>
      <c r="W315" s="15">
        <v>23</v>
      </c>
      <c r="X315" s="15">
        <v>5.2</v>
      </c>
      <c r="Y315" s="15">
        <v>5.9</v>
      </c>
      <c r="Z315" s="15">
        <v>1400</v>
      </c>
      <c r="AA315" s="15">
        <v>1570</v>
      </c>
      <c r="AB315" s="15">
        <v>6</v>
      </c>
      <c r="AC315" s="15">
        <v>35</v>
      </c>
      <c r="AD315" s="15">
        <v>310</v>
      </c>
      <c r="AE315" s="15">
        <v>570</v>
      </c>
      <c r="AF315" s="15">
        <v>460</v>
      </c>
      <c r="AG315" s="15">
        <v>600</v>
      </c>
      <c r="AH315" s="22">
        <f>0.5*0.05</f>
        <v>2.5000000000000001E-2</v>
      </c>
      <c r="AI315" s="22">
        <f>0.5*0.002</f>
        <v>1E-3</v>
      </c>
      <c r="AJ315" s="15">
        <v>49</v>
      </c>
      <c r="AK315" s="15">
        <v>13.8</v>
      </c>
      <c r="AL315" s="15"/>
      <c r="AM315" s="15">
        <v>24</v>
      </c>
      <c r="AN315" s="15">
        <v>94</v>
      </c>
      <c r="AO315" s="15">
        <v>1200</v>
      </c>
      <c r="AP315" s="22">
        <f>0.5*0.5</f>
        <v>0.25</v>
      </c>
      <c r="AQ315" s="15">
        <v>52</v>
      </c>
      <c r="AR315" s="15">
        <v>60</v>
      </c>
      <c r="AS315" s="15">
        <v>121</v>
      </c>
      <c r="AT315" s="15">
        <v>10000</v>
      </c>
      <c r="AU315" s="15">
        <v>4.7E-2</v>
      </c>
      <c r="AV315" s="22">
        <f>0.5*0.005</f>
        <v>2.5000000000000001E-3</v>
      </c>
      <c r="AW315" s="15">
        <v>0.03</v>
      </c>
      <c r="AX315" s="15">
        <v>3.3E-3</v>
      </c>
      <c r="AY315" s="15">
        <v>8.9999999999999993E-3</v>
      </c>
      <c r="AZ315" s="15">
        <v>8.6E-3</v>
      </c>
      <c r="BA315" s="15">
        <v>7.4999999999999997E-2</v>
      </c>
      <c r="BB315" s="15">
        <v>0.7</v>
      </c>
      <c r="BC315" s="15">
        <v>2.3E-3</v>
      </c>
      <c r="BD315" s="15">
        <v>2.9</v>
      </c>
      <c r="BE315" s="15">
        <v>1.4E-2</v>
      </c>
      <c r="BF315" s="15">
        <v>0.84</v>
      </c>
      <c r="BG315" s="15"/>
      <c r="BH315" s="15"/>
      <c r="BI315" s="15"/>
      <c r="BJ315" s="15"/>
      <c r="BK315" s="15"/>
      <c r="BL315" s="15"/>
      <c r="BM315" s="15"/>
      <c r="BN315" s="15"/>
      <c r="BO315" s="15"/>
      <c r="BP315" s="15"/>
      <c r="BQ315" s="15"/>
      <c r="BR315" s="15"/>
      <c r="BS315" s="15"/>
      <c r="BT315" s="15"/>
      <c r="BU315" s="15"/>
      <c r="BV315" s="15"/>
      <c r="BW315" s="21"/>
      <c r="BX315" s="15"/>
      <c r="BY315" s="15"/>
      <c r="BZ315" s="15"/>
    </row>
    <row r="316" spans="1:148" ht="15" customHeight="1" x14ac:dyDescent="0.2">
      <c r="A316" s="13">
        <v>44328</v>
      </c>
      <c r="B316" s="14">
        <v>0.3888888888888889</v>
      </c>
      <c r="C316" s="14" t="s">
        <v>78</v>
      </c>
      <c r="D316" s="11">
        <v>2610488</v>
      </c>
      <c r="E316" s="11" t="s">
        <v>80</v>
      </c>
      <c r="F316" s="15"/>
      <c r="G316" s="15">
        <v>3.6</v>
      </c>
      <c r="H316" s="15">
        <v>10.8</v>
      </c>
      <c r="I316" s="15">
        <v>58.9</v>
      </c>
      <c r="J316" s="22">
        <f>0.5*1</f>
        <v>0.5</v>
      </c>
      <c r="K316" s="22">
        <f>0.5*1</f>
        <v>0.5</v>
      </c>
      <c r="L316" s="15">
        <v>158</v>
      </c>
      <c r="M316" s="15">
        <v>3600</v>
      </c>
      <c r="N316" s="15">
        <v>270</v>
      </c>
      <c r="O316" s="15">
        <v>5300</v>
      </c>
      <c r="P316" s="15"/>
      <c r="Q316" s="15">
        <v>3.2000000000000001E-2</v>
      </c>
      <c r="R316" s="25">
        <f>0.002/2</f>
        <v>1E-3</v>
      </c>
      <c r="S316" s="15">
        <v>1.7999999999999999E-2</v>
      </c>
      <c r="T316" s="15">
        <v>1.7999999999999999E-2</v>
      </c>
      <c r="U316" s="15">
        <v>0.05</v>
      </c>
      <c r="V316" s="15">
        <v>0.62</v>
      </c>
      <c r="W316" s="15">
        <v>0.64</v>
      </c>
      <c r="X316" s="22">
        <f>0.5*0.004</f>
        <v>2E-3</v>
      </c>
      <c r="Y316" s="15">
        <v>0.78</v>
      </c>
      <c r="Z316" s="22">
        <f>0.5*6</f>
        <v>3</v>
      </c>
      <c r="AA316" s="15">
        <v>240</v>
      </c>
      <c r="AB316" s="22">
        <f>0.5*2</f>
        <v>1</v>
      </c>
      <c r="AC316" s="15">
        <v>28</v>
      </c>
      <c r="AD316" s="15">
        <v>0.5</v>
      </c>
      <c r="AE316" s="22">
        <f>0.5*0.5</f>
        <v>0.25</v>
      </c>
      <c r="AF316" s="15">
        <v>15</v>
      </c>
      <c r="AG316" s="22">
        <f>0.5*5</f>
        <v>2.5</v>
      </c>
      <c r="AH316" s="15">
        <v>1.2999999999999999E-2</v>
      </c>
      <c r="AI316" s="15">
        <v>1.4E-2</v>
      </c>
      <c r="AJ316" s="15">
        <v>42</v>
      </c>
      <c r="AK316" s="15">
        <v>41</v>
      </c>
      <c r="AL316" s="15"/>
      <c r="AM316" s="15">
        <v>12.9</v>
      </c>
      <c r="AN316" s="15">
        <v>2.8</v>
      </c>
      <c r="AO316" s="15">
        <v>10.5</v>
      </c>
      <c r="AP316" s="15">
        <v>200</v>
      </c>
      <c r="AQ316" s="15">
        <v>5.4</v>
      </c>
      <c r="AR316" s="15">
        <v>5.3</v>
      </c>
      <c r="AS316" s="22">
        <f>0.5*5</f>
        <v>2.5</v>
      </c>
      <c r="AT316" s="22">
        <f>0.5*10</f>
        <v>5</v>
      </c>
      <c r="AU316" s="15">
        <v>11.9</v>
      </c>
      <c r="AV316" s="15">
        <v>1.5E-3</v>
      </c>
      <c r="AW316" s="15">
        <v>0.128</v>
      </c>
      <c r="AX316" s="15">
        <v>2.4000000000000001E-4</v>
      </c>
      <c r="AY316" s="15">
        <v>4.8999999999999998E-3</v>
      </c>
      <c r="AZ316" s="15">
        <v>1.4999999999999999E-2</v>
      </c>
      <c r="BA316" s="15">
        <v>3.5999999999999997E-2</v>
      </c>
      <c r="BB316" s="15">
        <v>2.1</v>
      </c>
      <c r="BC316" s="15">
        <v>1.2999999999999999E-4</v>
      </c>
      <c r="BD316" s="15">
        <v>0.32</v>
      </c>
      <c r="BE316" s="15">
        <v>1.95E-2</v>
      </c>
      <c r="BF316" s="15">
        <v>4.4999999999999998E-2</v>
      </c>
      <c r="BG316" s="15"/>
      <c r="BH316" s="15"/>
      <c r="BI316" s="15"/>
      <c r="BJ316" s="15"/>
      <c r="BK316" s="15"/>
      <c r="BL316" s="15"/>
      <c r="BM316" s="15"/>
      <c r="BN316" s="15"/>
      <c r="BO316" s="15"/>
      <c r="BP316" s="15"/>
      <c r="BQ316" s="15"/>
      <c r="BR316" s="15"/>
      <c r="BS316" s="15"/>
      <c r="BT316" s="15"/>
      <c r="BU316" s="21">
        <v>0</v>
      </c>
      <c r="BV316" s="15" t="s">
        <v>128</v>
      </c>
      <c r="BW316" s="21">
        <v>15</v>
      </c>
      <c r="BX316" s="15">
        <v>0</v>
      </c>
      <c r="BY316" s="15">
        <v>0</v>
      </c>
      <c r="BZ316" s="15" t="s">
        <v>82</v>
      </c>
    </row>
    <row r="317" spans="1:148" ht="15" customHeight="1" thickBot="1" x14ac:dyDescent="0.25">
      <c r="A317" s="13">
        <v>44328</v>
      </c>
      <c r="B317" s="14">
        <v>0.41041666666666665</v>
      </c>
      <c r="C317" s="14" t="s">
        <v>78</v>
      </c>
      <c r="D317" s="11">
        <v>2610488</v>
      </c>
      <c r="E317" s="11" t="s">
        <v>83</v>
      </c>
      <c r="F317" s="15"/>
      <c r="G317" s="15">
        <v>3.9</v>
      </c>
      <c r="H317" s="15">
        <v>11.1</v>
      </c>
      <c r="I317" s="15">
        <v>56.6</v>
      </c>
      <c r="J317" s="22">
        <f>0.5*1</f>
        <v>0.5</v>
      </c>
      <c r="K317" s="22">
        <f>0.5*1</f>
        <v>0.5</v>
      </c>
      <c r="L317" s="15">
        <v>155</v>
      </c>
      <c r="M317" s="15">
        <v>5900</v>
      </c>
      <c r="N317" s="15">
        <v>380</v>
      </c>
      <c r="O317" s="15">
        <v>7600</v>
      </c>
      <c r="P317" s="15"/>
      <c r="Q317" s="15">
        <v>5.1999999999999998E-2</v>
      </c>
      <c r="R317" s="25">
        <f>0.002/2</f>
        <v>1E-3</v>
      </c>
      <c r="S317" s="15">
        <v>1.9E-2</v>
      </c>
      <c r="T317" s="15">
        <v>1.9E-2</v>
      </c>
      <c r="U317" s="15">
        <v>7.0999999999999994E-2</v>
      </c>
      <c r="V317" s="15">
        <v>1.48</v>
      </c>
      <c r="W317" s="15">
        <v>1.5</v>
      </c>
      <c r="X317" s="22">
        <f>0.5*0.004</f>
        <v>2E-3</v>
      </c>
      <c r="Y317" s="15">
        <v>1.19</v>
      </c>
      <c r="Z317" s="22">
        <f>0.5*6</f>
        <v>3</v>
      </c>
      <c r="AA317" s="15">
        <v>220</v>
      </c>
      <c r="AB317" s="22">
        <f>0.5*2</f>
        <v>1</v>
      </c>
      <c r="AC317" s="15">
        <v>29</v>
      </c>
      <c r="AD317" s="15">
        <v>0.6</v>
      </c>
      <c r="AE317" s="22">
        <f>0.5*0.5</f>
        <v>0.25</v>
      </c>
      <c r="AF317" s="15">
        <v>17</v>
      </c>
      <c r="AG317" s="15">
        <v>12</v>
      </c>
      <c r="AH317" s="15">
        <v>1.4E-2</v>
      </c>
      <c r="AI317" s="15">
        <v>1.4999999999999999E-2</v>
      </c>
      <c r="AJ317" s="15">
        <v>41</v>
      </c>
      <c r="AK317" s="15">
        <v>39</v>
      </c>
      <c r="AL317" s="15"/>
      <c r="AM317" s="15">
        <v>12.6</v>
      </c>
      <c r="AN317" s="15">
        <v>3.2</v>
      </c>
      <c r="AO317" s="15">
        <v>17.5</v>
      </c>
      <c r="AP317" s="15">
        <v>200</v>
      </c>
      <c r="AQ317" s="15">
        <v>5.3</v>
      </c>
      <c r="AR317" s="15">
        <v>5.4</v>
      </c>
      <c r="AS317" s="15">
        <v>8</v>
      </c>
      <c r="AT317" s="22">
        <f>0.5*10</f>
        <v>5</v>
      </c>
      <c r="AU317" s="15">
        <v>11.3</v>
      </c>
      <c r="AV317" s="15">
        <v>1.2999999999999999E-3</v>
      </c>
      <c r="AW317" s="15">
        <v>0.124</v>
      </c>
      <c r="AX317" s="15">
        <v>2.9999999999999997E-4</v>
      </c>
      <c r="AY317" s="15">
        <v>3.7000000000000002E-3</v>
      </c>
      <c r="AZ317" s="15">
        <v>1.55E-2</v>
      </c>
      <c r="BA317" s="15">
        <v>3.4000000000000002E-2</v>
      </c>
      <c r="BB317" s="15">
        <v>1.1200000000000001</v>
      </c>
      <c r="BC317" s="15">
        <v>1E-4</v>
      </c>
      <c r="BD317" s="15">
        <v>0.35</v>
      </c>
      <c r="BE317" s="15">
        <v>1.9400000000000001E-2</v>
      </c>
      <c r="BF317" s="15">
        <v>5.0999999999999997E-2</v>
      </c>
      <c r="BG317" s="15"/>
      <c r="BH317" s="15"/>
      <c r="BI317" s="15"/>
      <c r="BJ317" s="15"/>
      <c r="BK317" s="15"/>
      <c r="BL317" s="15"/>
      <c r="BM317" s="15"/>
      <c r="BN317" s="15"/>
      <c r="BO317" s="15"/>
      <c r="BP317" s="15"/>
      <c r="BQ317" s="15"/>
      <c r="BR317" s="15"/>
      <c r="BS317" s="15"/>
      <c r="BT317" s="15"/>
      <c r="BU317" s="21">
        <v>0</v>
      </c>
      <c r="BV317" s="15" t="s">
        <v>128</v>
      </c>
      <c r="BW317" s="21">
        <v>15</v>
      </c>
      <c r="BX317" s="15">
        <v>0</v>
      </c>
      <c r="BY317" s="15">
        <v>0</v>
      </c>
      <c r="BZ317" s="15" t="s">
        <v>82</v>
      </c>
    </row>
    <row r="318" spans="1:148" s="8" customFormat="1" ht="15" customHeight="1" x14ac:dyDescent="0.2">
      <c r="A318" s="13">
        <v>44362</v>
      </c>
      <c r="B318" s="14">
        <v>0.33333333333333331</v>
      </c>
      <c r="C318" s="14" t="s">
        <v>78</v>
      </c>
      <c r="D318" s="11">
        <v>2637290</v>
      </c>
      <c r="E318" s="11" t="s">
        <v>79</v>
      </c>
      <c r="F318" s="15">
        <v>3668</v>
      </c>
      <c r="G318" s="39">
        <v>8.5</v>
      </c>
      <c r="H318" s="39">
        <v>10</v>
      </c>
      <c r="I318" s="39">
        <v>364</v>
      </c>
      <c r="J318" s="24">
        <v>2300</v>
      </c>
      <c r="K318" s="24">
        <v>2700</v>
      </c>
      <c r="L318" s="40">
        <v>210</v>
      </c>
      <c r="M318" s="47">
        <v>32</v>
      </c>
      <c r="N318" s="40">
        <v>79</v>
      </c>
      <c r="O318" s="47">
        <v>88</v>
      </c>
      <c r="P318" s="47"/>
      <c r="Q318" s="37">
        <v>0.64</v>
      </c>
      <c r="R318" s="24">
        <v>0.04</v>
      </c>
      <c r="S318" s="48">
        <v>0.01</v>
      </c>
      <c r="T318" s="37"/>
      <c r="U318" s="36">
        <v>0.68</v>
      </c>
      <c r="V318" s="36">
        <v>11.1</v>
      </c>
      <c r="W318" s="36">
        <v>11.2</v>
      </c>
      <c r="X318" s="24">
        <v>2.1</v>
      </c>
      <c r="Y318" s="36">
        <v>3.3</v>
      </c>
      <c r="Z318" s="24">
        <v>1250</v>
      </c>
      <c r="AA318" s="40">
        <v>1270</v>
      </c>
      <c r="AB318" s="24">
        <v>6</v>
      </c>
      <c r="AC318" s="40">
        <v>51</v>
      </c>
      <c r="AD318" s="39"/>
      <c r="AE318" s="24">
        <v>360</v>
      </c>
      <c r="AF318" s="40"/>
      <c r="AG318" s="40">
        <v>440</v>
      </c>
      <c r="AH318" s="48">
        <v>0.05</v>
      </c>
      <c r="AI318" s="48">
        <v>1E-3</v>
      </c>
      <c r="AJ318" s="40">
        <v>49</v>
      </c>
      <c r="AK318" s="39">
        <v>13.9</v>
      </c>
      <c r="AL318" s="39"/>
      <c r="AM318" s="39">
        <v>21</v>
      </c>
      <c r="AN318" s="39">
        <v>79</v>
      </c>
      <c r="AO318" s="39">
        <v>950</v>
      </c>
      <c r="AP318" s="49">
        <v>0.25</v>
      </c>
      <c r="AQ318" s="39">
        <v>46</v>
      </c>
      <c r="AR318" s="39">
        <v>48</v>
      </c>
      <c r="AS318" s="40"/>
      <c r="AT318" s="15">
        <v>40000</v>
      </c>
      <c r="AU318" s="37">
        <v>7.0000000000000007E-2</v>
      </c>
      <c r="AV318" s="50">
        <v>0.01</v>
      </c>
      <c r="AW318" s="48">
        <v>0.05</v>
      </c>
      <c r="AX318" s="42">
        <v>2.2000000000000001E-3</v>
      </c>
      <c r="AY318" s="50">
        <v>5.0000000000000001E-4</v>
      </c>
      <c r="AZ318" s="42">
        <v>5.0000000000000001E-3</v>
      </c>
      <c r="BA318" s="37">
        <v>3.6999999999999998E-2</v>
      </c>
      <c r="BB318" s="36">
        <v>0.6</v>
      </c>
      <c r="BC318" s="48">
        <v>1E-3</v>
      </c>
      <c r="BD318" s="36">
        <v>2.7</v>
      </c>
      <c r="BE318" s="42">
        <v>1.2E-2</v>
      </c>
      <c r="BF318" s="36">
        <v>0.75</v>
      </c>
      <c r="BG318" s="36"/>
      <c r="BH318" s="15"/>
      <c r="BI318" s="15"/>
      <c r="BJ318" s="15"/>
      <c r="BK318" s="15"/>
      <c r="BL318" s="15"/>
      <c r="BM318" s="15"/>
      <c r="BN318" s="15"/>
      <c r="BO318" s="15"/>
      <c r="BP318" s="15"/>
      <c r="BQ318" s="15"/>
      <c r="BR318" s="15"/>
      <c r="BS318" s="15"/>
      <c r="BT318" s="15"/>
      <c r="BU318" s="15"/>
      <c r="BV318" s="15"/>
      <c r="BW318" s="21"/>
      <c r="BX318" s="15"/>
      <c r="BY318" s="15"/>
      <c r="BZ318" s="15"/>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6"/>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row>
    <row r="319" spans="1:148" ht="15" customHeight="1" x14ac:dyDescent="0.2">
      <c r="A319" s="13">
        <v>44363</v>
      </c>
      <c r="B319" s="14">
        <v>0.39583333333333331</v>
      </c>
      <c r="C319" s="14" t="s">
        <v>78</v>
      </c>
      <c r="D319" s="11">
        <v>2637290</v>
      </c>
      <c r="E319" s="11" t="s">
        <v>80</v>
      </c>
      <c r="F319" s="11"/>
      <c r="G319" s="15">
        <v>4.4000000000000004</v>
      </c>
      <c r="H319" s="15">
        <v>7.6</v>
      </c>
      <c r="I319" s="15">
        <v>50.7</v>
      </c>
      <c r="J319" s="22">
        <v>0.65</v>
      </c>
      <c r="K319" s="22">
        <v>0.5</v>
      </c>
      <c r="L319" s="15">
        <v>166</v>
      </c>
      <c r="M319" s="15">
        <v>41</v>
      </c>
      <c r="N319" s="15">
        <v>4</v>
      </c>
      <c r="O319" s="15">
        <v>76</v>
      </c>
      <c r="P319" s="15"/>
      <c r="Q319" s="15">
        <v>2.7E-2</v>
      </c>
      <c r="R319" s="22">
        <v>1E-3</v>
      </c>
      <c r="S319" s="15">
        <v>4.5999999999999999E-2</v>
      </c>
      <c r="T319" s="15"/>
      <c r="U319" s="15">
        <v>7.3999999999999996E-2</v>
      </c>
      <c r="V319" s="22">
        <v>0.05</v>
      </c>
      <c r="W319" s="15">
        <v>0.11</v>
      </c>
      <c r="X319" s="22">
        <v>2E-3</v>
      </c>
      <c r="Y319" s="15">
        <v>2.1999999999999999E-2</v>
      </c>
      <c r="Z319" s="22">
        <v>3</v>
      </c>
      <c r="AA319" s="22">
        <v>3</v>
      </c>
      <c r="AB319" s="22">
        <v>1</v>
      </c>
      <c r="AC319" s="22">
        <v>1</v>
      </c>
      <c r="AD319" s="15"/>
      <c r="AE319" s="15"/>
      <c r="AF319" s="15"/>
      <c r="AG319" s="15"/>
      <c r="AH319" s="22">
        <v>1E-3</v>
      </c>
      <c r="AI319" s="22">
        <v>1E-3</v>
      </c>
      <c r="AJ319" s="15">
        <v>43</v>
      </c>
      <c r="AK319" s="15">
        <v>47</v>
      </c>
      <c r="AL319" s="15"/>
      <c r="AM319" s="15">
        <v>14.6</v>
      </c>
      <c r="AN319" s="15">
        <v>3.3</v>
      </c>
      <c r="AO319" s="15">
        <v>14.7</v>
      </c>
      <c r="AP319" s="15">
        <v>165</v>
      </c>
      <c r="AQ319" s="15">
        <v>4.8</v>
      </c>
      <c r="AR319" s="15">
        <v>5</v>
      </c>
      <c r="AS319" s="22">
        <v>0.05</v>
      </c>
      <c r="AT319" s="22">
        <v>0.5</v>
      </c>
      <c r="AU319" s="15">
        <v>7.7</v>
      </c>
      <c r="AV319" s="22">
        <v>5.0000000000000001E-4</v>
      </c>
      <c r="AW319" s="15">
        <v>0.151</v>
      </c>
      <c r="AX319" s="15">
        <v>1.1E-4</v>
      </c>
      <c r="AY319" s="15">
        <v>8.9999999999999998E-4</v>
      </c>
      <c r="AZ319" s="15">
        <v>7.0000000000000001E-3</v>
      </c>
      <c r="BA319" s="15">
        <v>1.1599999999999999E-2</v>
      </c>
      <c r="BB319" s="15">
        <v>0.47</v>
      </c>
      <c r="BC319" s="22">
        <v>5.0000000000000002E-5</v>
      </c>
      <c r="BD319" s="15">
        <v>0.25</v>
      </c>
      <c r="BE319" s="15">
        <v>9.1000000000000004E-3</v>
      </c>
      <c r="BF319" s="15">
        <v>2.3E-2</v>
      </c>
      <c r="BG319" s="15"/>
      <c r="BH319" s="15"/>
      <c r="BI319" s="15"/>
      <c r="BJ319" s="15"/>
      <c r="BK319" s="15"/>
      <c r="BL319" s="15"/>
      <c r="BM319" s="15"/>
      <c r="BN319" s="15"/>
      <c r="BO319" s="15"/>
      <c r="BP319" s="15"/>
      <c r="BQ319" s="15"/>
      <c r="BR319" s="15"/>
      <c r="BS319" s="15"/>
      <c r="BT319" s="15"/>
      <c r="BU319" s="15">
        <v>0.14000000000000001</v>
      </c>
      <c r="BV319" s="15" t="s">
        <v>93</v>
      </c>
      <c r="BW319" s="21">
        <v>32.5</v>
      </c>
      <c r="BX319" s="15">
        <v>0</v>
      </c>
      <c r="BY319" s="15">
        <v>0</v>
      </c>
      <c r="BZ319" s="15" t="s">
        <v>82</v>
      </c>
      <c r="DT319" s="6"/>
      <c r="DU319" s="7"/>
      <c r="DV319" s="7"/>
      <c r="DW319" s="7"/>
      <c r="DX319" s="7"/>
      <c r="DY319" s="7"/>
      <c r="DZ319" s="7"/>
      <c r="EA319" s="7"/>
      <c r="EB319" s="7"/>
      <c r="EC319" s="7"/>
      <c r="ED319" s="7"/>
      <c r="EE319" s="7"/>
      <c r="EF319" s="7"/>
      <c r="EG319" s="7"/>
      <c r="EH319" s="7"/>
      <c r="EI319" s="7"/>
      <c r="EJ319" s="7"/>
      <c r="EK319" s="7"/>
      <c r="EL319" s="7"/>
      <c r="EM319" s="7"/>
      <c r="EN319" s="7"/>
      <c r="EO319" s="7"/>
      <c r="EP319" s="7"/>
      <c r="EQ319" s="7"/>
      <c r="ER319" s="7"/>
    </row>
    <row r="320" spans="1:148" s="9" customFormat="1" ht="15" customHeight="1" thickBot="1" x14ac:dyDescent="0.25">
      <c r="A320" s="13">
        <v>44363</v>
      </c>
      <c r="B320" s="14">
        <v>0.375</v>
      </c>
      <c r="C320" s="14" t="s">
        <v>78</v>
      </c>
      <c r="D320" s="11">
        <v>2637290</v>
      </c>
      <c r="E320" s="11" t="s">
        <v>83</v>
      </c>
      <c r="F320" s="11"/>
      <c r="G320" s="15">
        <v>5.2</v>
      </c>
      <c r="H320" s="15">
        <v>8.6999999999999993</v>
      </c>
      <c r="I320" s="15">
        <v>53</v>
      </c>
      <c r="J320" s="15">
        <v>2.7</v>
      </c>
      <c r="K320" s="15">
        <v>3.3</v>
      </c>
      <c r="L320" s="15">
        <v>169</v>
      </c>
      <c r="M320" s="15">
        <v>65</v>
      </c>
      <c r="N320" s="15">
        <v>19</v>
      </c>
      <c r="O320" s="15">
        <v>95</v>
      </c>
      <c r="P320" s="15"/>
      <c r="Q320" s="15">
        <v>3.1E-2</v>
      </c>
      <c r="R320" s="22">
        <v>1E-3</v>
      </c>
      <c r="S320" s="15">
        <v>4.7E-2</v>
      </c>
      <c r="T320" s="15"/>
      <c r="U320" s="15">
        <v>7.9000000000000001E-2</v>
      </c>
      <c r="V320" s="15">
        <v>0.18</v>
      </c>
      <c r="W320" s="15">
        <v>0.22</v>
      </c>
      <c r="X320" s="22">
        <v>2E-3</v>
      </c>
      <c r="Y320" s="15">
        <v>6.5000000000000002E-2</v>
      </c>
      <c r="Z320" s="22">
        <v>3</v>
      </c>
      <c r="AA320" s="15">
        <v>16</v>
      </c>
      <c r="AB320" s="22">
        <v>1</v>
      </c>
      <c r="AC320" s="22">
        <v>1</v>
      </c>
      <c r="AD320" s="15"/>
      <c r="AE320" s="15"/>
      <c r="AF320" s="15"/>
      <c r="AG320" s="15"/>
      <c r="AH320" s="22">
        <v>1E-3</v>
      </c>
      <c r="AI320" s="22">
        <v>1E-3</v>
      </c>
      <c r="AJ320" s="15">
        <v>43</v>
      </c>
      <c r="AK320" s="15">
        <v>47</v>
      </c>
      <c r="AL320" s="15"/>
      <c r="AM320" s="15">
        <v>14.9</v>
      </c>
      <c r="AN320" s="15">
        <v>4.3</v>
      </c>
      <c r="AO320" s="15">
        <v>28</v>
      </c>
      <c r="AP320" s="15">
        <v>164</v>
      </c>
      <c r="AQ320" s="15">
        <v>4.8</v>
      </c>
      <c r="AR320" s="15">
        <v>5</v>
      </c>
      <c r="AS320" s="15">
        <v>2</v>
      </c>
      <c r="AT320" s="15">
        <v>40</v>
      </c>
      <c r="AU320" s="15">
        <v>2.5</v>
      </c>
      <c r="AV320" s="22">
        <v>5.0000000000000001E-4</v>
      </c>
      <c r="AW320" s="15">
        <v>0.151</v>
      </c>
      <c r="AX320" s="15">
        <v>1.3999999999999999E-4</v>
      </c>
      <c r="AY320" s="22">
        <v>2.5000000000000001E-4</v>
      </c>
      <c r="AZ320" s="15">
        <v>7.1999999999999998E-3</v>
      </c>
      <c r="BA320" s="15">
        <v>9.4999999999999998E-3</v>
      </c>
      <c r="BB320" s="15">
        <v>0.43</v>
      </c>
      <c r="BC320" s="22">
        <v>5.0000000000000002E-5</v>
      </c>
      <c r="BD320" s="15">
        <v>0.3</v>
      </c>
      <c r="BE320" s="15">
        <v>1.01E-2</v>
      </c>
      <c r="BF320" s="15">
        <v>3.1E-2</v>
      </c>
      <c r="BG320" s="15"/>
      <c r="BH320" s="15"/>
      <c r="BI320" s="15"/>
      <c r="BJ320" s="15"/>
      <c r="BK320" s="15"/>
      <c r="BL320" s="15"/>
      <c r="BM320" s="15"/>
      <c r="BN320" s="15"/>
      <c r="BO320" s="15"/>
      <c r="BP320" s="15"/>
      <c r="BQ320" s="15"/>
      <c r="BR320" s="15"/>
      <c r="BS320" s="15"/>
      <c r="BT320" s="15"/>
      <c r="BU320" s="15">
        <v>0.14000000000000001</v>
      </c>
      <c r="BV320" s="15" t="s">
        <v>87</v>
      </c>
      <c r="BW320" s="21">
        <v>27.5</v>
      </c>
      <c r="BX320" s="15">
        <v>0</v>
      </c>
      <c r="BY320" s="15">
        <v>0</v>
      </c>
      <c r="BZ320" s="15" t="s">
        <v>82</v>
      </c>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6"/>
      <c r="DU320" s="7"/>
      <c r="DV320" s="7"/>
      <c r="DW320" s="7"/>
      <c r="DX320" s="7"/>
      <c r="DY320" s="7"/>
      <c r="DZ320" s="7"/>
      <c r="EA320" s="7"/>
      <c r="EB320" s="7"/>
      <c r="EC320" s="7"/>
      <c r="ED320" s="7"/>
      <c r="EE320" s="7"/>
      <c r="EF320" s="7"/>
      <c r="EG320" s="7"/>
      <c r="EH320" s="7"/>
      <c r="EI320" s="7"/>
      <c r="EJ320" s="7"/>
      <c r="EK320" s="7"/>
      <c r="EL320" s="7"/>
      <c r="EM320" s="7"/>
      <c r="EN320" s="7"/>
      <c r="EO320" s="7"/>
      <c r="EP320" s="7"/>
      <c r="EQ320" s="7"/>
      <c r="ER320" s="7"/>
    </row>
    <row r="321" spans="1:148" s="8" customFormat="1" ht="15" customHeight="1" x14ac:dyDescent="0.2">
      <c r="A321" s="13">
        <v>44390</v>
      </c>
      <c r="B321" s="14">
        <v>0.35416666666666669</v>
      </c>
      <c r="C321" s="14" t="s">
        <v>78</v>
      </c>
      <c r="D321" s="11">
        <v>2657189</v>
      </c>
      <c r="E321" s="11" t="s">
        <v>79</v>
      </c>
      <c r="F321" s="15">
        <v>3145</v>
      </c>
      <c r="G321" s="15">
        <v>8.4</v>
      </c>
      <c r="H321" s="15">
        <v>10</v>
      </c>
      <c r="I321" s="15">
        <v>419</v>
      </c>
      <c r="J321" s="15">
        <v>2600</v>
      </c>
      <c r="K321" s="15">
        <v>3100</v>
      </c>
      <c r="L321" s="15">
        <v>210</v>
      </c>
      <c r="M321" s="15">
        <v>29</v>
      </c>
      <c r="N321" s="15">
        <v>93</v>
      </c>
      <c r="O321" s="15">
        <v>100</v>
      </c>
      <c r="P321" s="15"/>
      <c r="Q321" s="15">
        <v>0.27</v>
      </c>
      <c r="R321" s="22">
        <v>0.05</v>
      </c>
      <c r="S321" s="22">
        <v>0.05</v>
      </c>
      <c r="T321" s="15"/>
      <c r="U321" s="15">
        <v>0.34</v>
      </c>
      <c r="V321" s="15">
        <v>14.5</v>
      </c>
      <c r="W321" s="15">
        <v>14.6</v>
      </c>
      <c r="X321" s="15">
        <v>0.31</v>
      </c>
      <c r="Y321" s="15">
        <v>1.28</v>
      </c>
      <c r="Z321" s="15">
        <v>1820</v>
      </c>
      <c r="AA321" s="15">
        <v>1930</v>
      </c>
      <c r="AB321" s="15">
        <v>20</v>
      </c>
      <c r="AC321" s="15">
        <v>97</v>
      </c>
      <c r="AD321" s="15"/>
      <c r="AE321" s="15">
        <v>540</v>
      </c>
      <c r="AF321" s="15"/>
      <c r="AG321" s="15">
        <v>620</v>
      </c>
      <c r="AH321" s="22">
        <v>2.5000000000000001E-2</v>
      </c>
      <c r="AI321" s="15">
        <v>3.0000000000000001E-3</v>
      </c>
      <c r="AJ321" s="15">
        <v>49</v>
      </c>
      <c r="AK321" s="15">
        <v>14</v>
      </c>
      <c r="AL321" s="15"/>
      <c r="AM321" s="15">
        <v>21</v>
      </c>
      <c r="AN321" s="15">
        <v>83</v>
      </c>
      <c r="AO321" s="15">
        <v>950</v>
      </c>
      <c r="AP321" s="22">
        <v>2.5</v>
      </c>
      <c r="AQ321" s="15">
        <v>52</v>
      </c>
      <c r="AR321" s="15">
        <v>48</v>
      </c>
      <c r="AS321" s="15"/>
      <c r="AT321" s="15">
        <v>10000</v>
      </c>
      <c r="AU321" s="22">
        <v>0.03</v>
      </c>
      <c r="AV321" s="22">
        <v>0.01</v>
      </c>
      <c r="AW321" s="22">
        <v>0.05</v>
      </c>
      <c r="AX321" s="15">
        <v>3.0000000000000001E-3</v>
      </c>
      <c r="AY321" s="15">
        <v>1.2999999999999999E-2</v>
      </c>
      <c r="AZ321" s="15">
        <v>5.0000000000000001E-3</v>
      </c>
      <c r="BA321" s="15">
        <v>5.0999999999999997E-2</v>
      </c>
      <c r="BB321" s="15">
        <v>0.6</v>
      </c>
      <c r="BC321" s="22">
        <v>1E-3</v>
      </c>
      <c r="BD321" s="15">
        <v>3</v>
      </c>
      <c r="BE321" s="15">
        <v>1.2999999999999999E-2</v>
      </c>
      <c r="BF321" s="15">
        <v>0.71</v>
      </c>
      <c r="BG321" s="15"/>
      <c r="BH321" s="15"/>
      <c r="BI321" s="15"/>
      <c r="BJ321" s="15"/>
      <c r="BK321" s="15"/>
      <c r="BL321" s="15"/>
      <c r="BM321" s="15"/>
      <c r="BN321" s="15"/>
      <c r="BO321" s="15"/>
      <c r="BP321" s="15"/>
      <c r="BQ321" s="15"/>
      <c r="BR321" s="15"/>
      <c r="BS321" s="15"/>
      <c r="BT321" s="15"/>
      <c r="BU321" s="15"/>
      <c r="BV321" s="15"/>
      <c r="BW321" s="21"/>
      <c r="BX321" s="15"/>
      <c r="BY321" s="15"/>
      <c r="BZ321" s="15"/>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6"/>
      <c r="DU321" s="7"/>
      <c r="DV321" s="7"/>
      <c r="DW321" s="7"/>
      <c r="DX321" s="7"/>
      <c r="DY321" s="7"/>
      <c r="DZ321" s="7"/>
      <c r="EA321" s="7"/>
      <c r="EB321" s="7"/>
      <c r="EC321" s="7"/>
      <c r="ED321" s="7"/>
      <c r="EE321" s="7"/>
      <c r="EF321" s="7"/>
      <c r="EG321" s="7"/>
      <c r="EH321" s="7"/>
      <c r="EI321" s="7"/>
      <c r="EJ321" s="7"/>
      <c r="EK321" s="7"/>
      <c r="EL321" s="7"/>
      <c r="EM321" s="7"/>
      <c r="EN321" s="7"/>
      <c r="EO321" s="7"/>
      <c r="EP321" s="7"/>
      <c r="EQ321" s="7"/>
      <c r="ER321" s="7"/>
    </row>
    <row r="322" spans="1:148" ht="15" customHeight="1" x14ac:dyDescent="0.2">
      <c r="A322" s="13">
        <v>44391</v>
      </c>
      <c r="B322" s="14">
        <v>0.38194444444444442</v>
      </c>
      <c r="C322" s="14" t="s">
        <v>78</v>
      </c>
      <c r="D322" s="11">
        <v>2657189</v>
      </c>
      <c r="E322" s="11" t="s">
        <v>80</v>
      </c>
      <c r="F322" s="11"/>
      <c r="G322" s="15">
        <v>2.4</v>
      </c>
      <c r="H322" s="15">
        <v>1.6</v>
      </c>
      <c r="I322" s="15">
        <v>267</v>
      </c>
      <c r="J322" s="22">
        <v>0.5</v>
      </c>
      <c r="K322" s="22">
        <v>0.5</v>
      </c>
      <c r="L322" s="15">
        <v>230</v>
      </c>
      <c r="M322" s="15">
        <v>1.84</v>
      </c>
      <c r="N322" s="22">
        <v>1.5</v>
      </c>
      <c r="O322" s="15">
        <v>5</v>
      </c>
      <c r="P322" s="15"/>
      <c r="Q322" s="15">
        <v>0.28999999999999998</v>
      </c>
      <c r="R322" s="22">
        <v>1E-3</v>
      </c>
      <c r="S322" s="15">
        <v>5.6000000000000001E-2</v>
      </c>
      <c r="T322" s="15"/>
      <c r="U322" s="15">
        <v>0.35</v>
      </c>
      <c r="V322" s="15">
        <v>0.26</v>
      </c>
      <c r="W322" s="15">
        <v>0.32</v>
      </c>
      <c r="X322" s="15">
        <v>0.183</v>
      </c>
      <c r="Y322" s="15">
        <v>0.186</v>
      </c>
      <c r="Z322" s="22">
        <v>3</v>
      </c>
      <c r="AA322" s="22">
        <v>3</v>
      </c>
      <c r="AB322" s="15">
        <v>2</v>
      </c>
      <c r="AC322" s="15">
        <v>2</v>
      </c>
      <c r="AD322" s="15"/>
      <c r="AE322" s="15"/>
      <c r="AF322" s="15"/>
      <c r="AG322" s="15"/>
      <c r="AH322" s="15">
        <v>0.08</v>
      </c>
      <c r="AI322" s="15">
        <v>8.3000000000000004E-2</v>
      </c>
      <c r="AJ322" s="15">
        <v>58</v>
      </c>
      <c r="AK322" s="15">
        <v>200</v>
      </c>
      <c r="AL322" s="15"/>
      <c r="AM322" s="15">
        <v>20</v>
      </c>
      <c r="AN322" s="15">
        <v>5.0999999999999996</v>
      </c>
      <c r="AO322" s="15">
        <v>18.2</v>
      </c>
      <c r="AP322" s="15">
        <v>410</v>
      </c>
      <c r="AQ322" s="15">
        <v>14.3</v>
      </c>
      <c r="AR322" s="15">
        <v>12.8</v>
      </c>
      <c r="AS322" s="15">
        <v>3.4</v>
      </c>
      <c r="AT322" s="22">
        <v>5</v>
      </c>
      <c r="AU322" s="15">
        <v>26</v>
      </c>
      <c r="AV322" s="15">
        <v>1.6899999999999998E-2</v>
      </c>
      <c r="AW322" s="15">
        <v>0.52</v>
      </c>
      <c r="AX322" s="15">
        <v>6.4999999999999997E-4</v>
      </c>
      <c r="AY322" s="15">
        <v>2.8000000000000001E-2</v>
      </c>
      <c r="AZ322" s="15">
        <v>5.8999999999999999E-3</v>
      </c>
      <c r="BA322" s="15">
        <v>1.8700000000000001E-2</v>
      </c>
      <c r="BB322" s="15">
        <v>12.1</v>
      </c>
      <c r="BC322" s="15">
        <v>4.5999999999999999E-3</v>
      </c>
      <c r="BD322" s="15">
        <v>0.47</v>
      </c>
      <c r="BE322" s="15">
        <v>1.26E-2</v>
      </c>
      <c r="BF322" s="15">
        <v>0.14399999999999999</v>
      </c>
      <c r="BG322" s="15"/>
      <c r="BH322" s="15"/>
      <c r="BI322" s="15"/>
      <c r="BJ322" s="15"/>
      <c r="BK322" s="15"/>
      <c r="BL322" s="15"/>
      <c r="BM322" s="15"/>
      <c r="BN322" s="15"/>
      <c r="BO322" s="15"/>
      <c r="BP322" s="15"/>
      <c r="BQ322" s="15"/>
      <c r="BR322" s="15"/>
      <c r="BS322" s="15"/>
      <c r="BT322" s="15"/>
      <c r="BU322" s="15">
        <v>0.5</v>
      </c>
      <c r="BV322" s="15" t="s">
        <v>129</v>
      </c>
      <c r="BW322" s="21">
        <v>35</v>
      </c>
      <c r="BX322" s="15">
        <v>0</v>
      </c>
      <c r="BY322" s="15" t="s">
        <v>123</v>
      </c>
      <c r="BZ322" s="15" t="s">
        <v>102</v>
      </c>
      <c r="DT322" s="6"/>
      <c r="DU322" s="7"/>
      <c r="DV322" s="7"/>
      <c r="DW322" s="7"/>
      <c r="DX322" s="7"/>
      <c r="DY322" s="7"/>
      <c r="DZ322" s="7"/>
      <c r="EA322" s="7"/>
      <c r="EB322" s="7"/>
      <c r="EC322" s="7"/>
      <c r="ED322" s="7"/>
      <c r="EE322" s="7"/>
      <c r="EF322" s="7"/>
      <c r="EG322" s="7"/>
      <c r="EH322" s="7"/>
      <c r="EI322" s="7"/>
      <c r="EJ322" s="7"/>
      <c r="EK322" s="7"/>
      <c r="EL322" s="7"/>
      <c r="EM322" s="7"/>
      <c r="EN322" s="7"/>
      <c r="EO322" s="7"/>
      <c r="EP322" s="7"/>
      <c r="EQ322" s="7"/>
      <c r="ER322" s="7"/>
    </row>
    <row r="323" spans="1:148" s="9" customFormat="1" ht="15" customHeight="1" thickBot="1" x14ac:dyDescent="0.25">
      <c r="A323" s="13">
        <v>44391</v>
      </c>
      <c r="B323" s="14">
        <v>0.40972222222222227</v>
      </c>
      <c r="C323" s="14" t="s">
        <v>78</v>
      </c>
      <c r="D323" s="11">
        <v>2657189</v>
      </c>
      <c r="E323" s="11" t="s">
        <v>83</v>
      </c>
      <c r="F323" s="11"/>
      <c r="G323" s="15">
        <v>2.5</v>
      </c>
      <c r="H323" s="15">
        <v>2.2000000000000002</v>
      </c>
      <c r="I323" s="15">
        <v>231</v>
      </c>
      <c r="J323" s="22">
        <v>0.5</v>
      </c>
      <c r="K323" s="22">
        <v>0.5</v>
      </c>
      <c r="L323" s="15">
        <v>220</v>
      </c>
      <c r="M323" s="15">
        <v>6.4</v>
      </c>
      <c r="N323" s="15">
        <v>5</v>
      </c>
      <c r="O323" s="15">
        <v>14</v>
      </c>
      <c r="P323" s="15"/>
      <c r="Q323" s="15">
        <v>0.26</v>
      </c>
      <c r="R323" s="22">
        <v>1E-3</v>
      </c>
      <c r="S323" s="15">
        <v>5.6000000000000001E-2</v>
      </c>
      <c r="T323" s="15"/>
      <c r="U323" s="15">
        <v>0.32</v>
      </c>
      <c r="V323" s="15">
        <v>0.51</v>
      </c>
      <c r="W323" s="15">
        <v>0.56000000000000005</v>
      </c>
      <c r="X323" s="15">
        <v>0.16400000000000001</v>
      </c>
      <c r="Y323" s="15">
        <v>0.21</v>
      </c>
      <c r="Z323" s="15">
        <v>32</v>
      </c>
      <c r="AA323" s="15">
        <v>44</v>
      </c>
      <c r="AB323" s="15">
        <v>2</v>
      </c>
      <c r="AC323" s="15">
        <v>3</v>
      </c>
      <c r="AD323" s="15"/>
      <c r="AE323" s="15"/>
      <c r="AF323" s="15"/>
      <c r="AG323" s="15"/>
      <c r="AH323" s="15">
        <v>0.09</v>
      </c>
      <c r="AI323" s="15">
        <v>9.4E-2</v>
      </c>
      <c r="AJ323" s="15">
        <v>57</v>
      </c>
      <c r="AK323" s="15">
        <v>198</v>
      </c>
      <c r="AL323" s="15"/>
      <c r="AM323" s="15">
        <v>20</v>
      </c>
      <c r="AN323" s="15">
        <v>6.7</v>
      </c>
      <c r="AO323" s="15">
        <v>36</v>
      </c>
      <c r="AP323" s="15">
        <v>400</v>
      </c>
      <c r="AQ323" s="15">
        <v>14</v>
      </c>
      <c r="AR323" s="15">
        <v>12.6</v>
      </c>
      <c r="AS323" s="15">
        <v>8</v>
      </c>
      <c r="AT323" s="22">
        <v>5</v>
      </c>
      <c r="AU323" s="15">
        <v>25</v>
      </c>
      <c r="AV323" s="15">
        <v>1.72E-2</v>
      </c>
      <c r="AW323" s="15">
        <v>0.49</v>
      </c>
      <c r="AX323" s="15">
        <v>6.4000000000000005E-4</v>
      </c>
      <c r="AY323" s="15">
        <v>2.8000000000000001E-2</v>
      </c>
      <c r="AZ323" s="15">
        <v>5.5999999999999999E-3</v>
      </c>
      <c r="BA323" s="15">
        <v>1.83E-2</v>
      </c>
      <c r="BB323" s="15">
        <v>12.1</v>
      </c>
      <c r="BC323" s="15">
        <v>4.4999999999999997E-3</v>
      </c>
      <c r="BD323" s="15">
        <v>0.51</v>
      </c>
      <c r="BE323" s="15">
        <v>1.1900000000000001E-2</v>
      </c>
      <c r="BF323" s="15">
        <v>8.2000000000000003E-2</v>
      </c>
      <c r="BG323" s="15"/>
      <c r="BH323" s="15"/>
      <c r="BI323" s="15"/>
      <c r="BJ323" s="15"/>
      <c r="BK323" s="15"/>
      <c r="BL323" s="15"/>
      <c r="BM323" s="15"/>
      <c r="BN323" s="15"/>
      <c r="BO323" s="15"/>
      <c r="BP323" s="15"/>
      <c r="BQ323" s="15"/>
      <c r="BR323" s="15"/>
      <c r="BS323" s="15"/>
      <c r="BT323" s="15"/>
      <c r="BU323" s="15">
        <v>0.32</v>
      </c>
      <c r="BV323" s="15" t="s">
        <v>93</v>
      </c>
      <c r="BW323" s="21">
        <v>32.5</v>
      </c>
      <c r="BX323" s="15">
        <v>0</v>
      </c>
      <c r="BY323" s="51">
        <v>0.3</v>
      </c>
      <c r="BZ323" s="15" t="s">
        <v>102</v>
      </c>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6"/>
      <c r="DU323" s="7"/>
      <c r="DV323" s="7"/>
      <c r="DW323" s="7"/>
      <c r="DX323" s="7"/>
      <c r="DY323" s="7"/>
      <c r="DZ323" s="7"/>
      <c r="EA323" s="7"/>
      <c r="EB323" s="7"/>
      <c r="EC323" s="7"/>
      <c r="ED323" s="7"/>
      <c r="EE323" s="7"/>
      <c r="EF323" s="7"/>
      <c r="EG323" s="7"/>
      <c r="EH323" s="7"/>
      <c r="EI323" s="7"/>
      <c r="EJ323" s="7"/>
      <c r="EK323" s="7"/>
      <c r="EL323" s="7"/>
      <c r="EM323" s="7"/>
      <c r="EN323" s="7"/>
      <c r="EO323" s="7"/>
      <c r="EP323" s="7"/>
      <c r="EQ323" s="7"/>
      <c r="ER323" s="7"/>
    </row>
    <row r="324" spans="1:148" ht="15" customHeight="1" x14ac:dyDescent="0.2">
      <c r="A324" s="13">
        <v>44418</v>
      </c>
      <c r="B324" s="14">
        <v>0.35416666666666669</v>
      </c>
      <c r="C324" s="14" t="s">
        <v>78</v>
      </c>
      <c r="D324" s="11">
        <v>2676392</v>
      </c>
      <c r="E324" s="11" t="s">
        <v>79</v>
      </c>
      <c r="F324" s="15">
        <v>4293</v>
      </c>
      <c r="G324" s="15">
        <v>8.4</v>
      </c>
      <c r="H324" s="15">
        <v>10</v>
      </c>
      <c r="I324" s="15">
        <v>359</v>
      </c>
      <c r="J324" s="15">
        <v>2200</v>
      </c>
      <c r="K324" s="15">
        <v>2600</v>
      </c>
      <c r="L324" s="15">
        <v>186</v>
      </c>
      <c r="M324" s="15">
        <v>93</v>
      </c>
      <c r="N324" s="15">
        <v>158</v>
      </c>
      <c r="O324" s="15">
        <v>169</v>
      </c>
      <c r="P324" s="15"/>
      <c r="Q324" s="15">
        <v>0.75</v>
      </c>
      <c r="R324" s="22">
        <v>0.05</v>
      </c>
      <c r="S324" s="22">
        <v>0.05</v>
      </c>
      <c r="T324" s="15"/>
      <c r="U324" s="15">
        <v>0.78</v>
      </c>
      <c r="V324" s="15">
        <v>25</v>
      </c>
      <c r="W324" s="15">
        <v>25</v>
      </c>
      <c r="X324" s="15">
        <v>1.99</v>
      </c>
      <c r="Y324" s="15">
        <v>4.7</v>
      </c>
      <c r="Z324" s="15">
        <v>1340</v>
      </c>
      <c r="AA324" s="15">
        <v>1570</v>
      </c>
      <c r="AB324" s="15">
        <v>12</v>
      </c>
      <c r="AC324" s="15">
        <v>101</v>
      </c>
      <c r="AD324" s="15"/>
      <c r="AE324" s="15">
        <v>420</v>
      </c>
      <c r="AF324" s="15"/>
      <c r="AG324" s="15">
        <v>460</v>
      </c>
      <c r="AH324" s="22">
        <v>2.5000000000000001E-2</v>
      </c>
      <c r="AI324" s="15">
        <v>2E-3</v>
      </c>
      <c r="AJ324" s="15">
        <v>44</v>
      </c>
      <c r="AK324" s="15">
        <v>11.3</v>
      </c>
      <c r="AL324" s="15"/>
      <c r="AM324" s="15">
        <v>18.399999999999999</v>
      </c>
      <c r="AN324" s="15">
        <v>74</v>
      </c>
      <c r="AO324" s="15">
        <v>930</v>
      </c>
      <c r="AP324" s="22">
        <v>0.25</v>
      </c>
      <c r="AQ324" s="15">
        <v>46</v>
      </c>
      <c r="AR324" s="15">
        <v>44</v>
      </c>
      <c r="AS324" s="15"/>
      <c r="AT324" s="15">
        <v>20000</v>
      </c>
      <c r="AU324" s="15">
        <v>7.0000000000000007E-2</v>
      </c>
      <c r="AV324" s="22">
        <v>0.01</v>
      </c>
      <c r="AW324" s="22">
        <v>0.05</v>
      </c>
      <c r="AX324" s="15">
        <v>2.3999999999999998E-3</v>
      </c>
      <c r="AY324" s="22">
        <v>5.0000000000000001E-3</v>
      </c>
      <c r="AZ324" s="15">
        <v>1.7999999999999999E-2</v>
      </c>
      <c r="BA324" s="15">
        <v>5.6000000000000001E-2</v>
      </c>
      <c r="BB324" s="15">
        <v>0.7</v>
      </c>
      <c r="BC324" s="15">
        <v>2E-3</v>
      </c>
      <c r="BD324" s="15">
        <v>2.6</v>
      </c>
      <c r="BE324" s="15">
        <v>1.4E-2</v>
      </c>
      <c r="BF324" s="15">
        <v>0.76</v>
      </c>
      <c r="BG324" s="15"/>
      <c r="BH324" s="15"/>
      <c r="BI324" s="15"/>
      <c r="BJ324" s="15"/>
      <c r="BK324" s="15"/>
      <c r="BL324" s="15"/>
      <c r="BM324" s="15"/>
      <c r="BN324" s="15"/>
      <c r="BO324" s="15"/>
      <c r="BP324" s="15"/>
      <c r="BQ324" s="15"/>
      <c r="BR324" s="15"/>
      <c r="BS324" s="15"/>
      <c r="BT324" s="15"/>
      <c r="BU324" s="15"/>
      <c r="BV324" s="15"/>
      <c r="BW324" s="21"/>
      <c r="BX324" s="15"/>
      <c r="BY324" s="51"/>
      <c r="BZ324" s="15"/>
      <c r="DT324" s="6"/>
      <c r="DU324" s="7"/>
      <c r="DV324" s="7"/>
      <c r="DW324" s="7"/>
      <c r="DX324" s="7"/>
      <c r="DY324" s="7"/>
      <c r="DZ324" s="7"/>
      <c r="EA324" s="7"/>
      <c r="EB324" s="7"/>
      <c r="EC324" s="7"/>
      <c r="ED324" s="7"/>
      <c r="EE324" s="7"/>
      <c r="EF324" s="7"/>
      <c r="EG324" s="7"/>
      <c r="EH324" s="7"/>
      <c r="EI324" s="7"/>
      <c r="EJ324" s="7"/>
      <c r="EK324" s="7"/>
      <c r="EL324" s="7"/>
      <c r="EM324" s="7"/>
      <c r="EN324" s="7"/>
      <c r="EO324" s="7"/>
      <c r="EP324" s="7"/>
      <c r="EQ324" s="7"/>
      <c r="ER324" s="7"/>
    </row>
    <row r="325" spans="1:148" ht="15" customHeight="1" x14ac:dyDescent="0.2">
      <c r="A325" s="13">
        <v>44419</v>
      </c>
      <c r="B325" s="14">
        <v>0.38541666666666669</v>
      </c>
      <c r="C325" s="14" t="s">
        <v>78</v>
      </c>
      <c r="D325" s="11">
        <v>2676392</v>
      </c>
      <c r="E325" s="11" t="s">
        <v>80</v>
      </c>
      <c r="F325" s="11"/>
      <c r="G325" s="15">
        <v>2.5</v>
      </c>
      <c r="H325" s="15">
        <v>6.2</v>
      </c>
      <c r="I325" s="15">
        <v>226</v>
      </c>
      <c r="J325" s="22">
        <v>0.5</v>
      </c>
      <c r="K325" s="22">
        <v>0.5</v>
      </c>
      <c r="L325" s="15">
        <v>230</v>
      </c>
      <c r="M325" s="15">
        <v>2.5</v>
      </c>
      <c r="N325" s="22">
        <v>1.5</v>
      </c>
      <c r="O325" s="15">
        <v>7</v>
      </c>
      <c r="P325" s="15"/>
      <c r="Q325" s="15">
        <v>0.23</v>
      </c>
      <c r="R325" s="22">
        <v>1E-3</v>
      </c>
      <c r="S325" s="15">
        <v>5.2999999999999999E-2</v>
      </c>
      <c r="T325" s="15"/>
      <c r="U325" s="15">
        <v>0.28000000000000003</v>
      </c>
      <c r="V325" s="15">
        <v>0.25</v>
      </c>
      <c r="W325" s="15">
        <v>0.3</v>
      </c>
      <c r="X325" s="15">
        <v>0.2</v>
      </c>
      <c r="Y325" s="15">
        <v>0.23</v>
      </c>
      <c r="Z325" s="15">
        <v>8</v>
      </c>
      <c r="AA325" s="22">
        <v>3</v>
      </c>
      <c r="AB325" s="15">
        <v>3</v>
      </c>
      <c r="AC325" s="15">
        <v>2</v>
      </c>
      <c r="AD325" s="15"/>
      <c r="AE325" s="15"/>
      <c r="AF325" s="15"/>
      <c r="AG325" s="15"/>
      <c r="AH325" s="15">
        <v>0.02</v>
      </c>
      <c r="AI325" s="15">
        <v>2.5000000000000001E-2</v>
      </c>
      <c r="AJ325" s="15">
        <v>54</v>
      </c>
      <c r="AK325" s="15">
        <v>183</v>
      </c>
      <c r="AL325" s="15"/>
      <c r="AM325" s="15">
        <v>22</v>
      </c>
      <c r="AN325" s="15">
        <v>4.9000000000000004</v>
      </c>
      <c r="AO325" s="15">
        <v>19.2</v>
      </c>
      <c r="AP325" s="15">
        <v>380</v>
      </c>
      <c r="AQ325" s="15">
        <v>12.8</v>
      </c>
      <c r="AR325" s="15">
        <v>13.1</v>
      </c>
      <c r="AS325" s="15">
        <v>0.8</v>
      </c>
      <c r="AT325" s="22">
        <v>5</v>
      </c>
      <c r="AU325" s="15">
        <v>30</v>
      </c>
      <c r="AV325" s="15">
        <v>1.9599999999999999E-2</v>
      </c>
      <c r="AW325" s="15">
        <v>0.45</v>
      </c>
      <c r="AX325" s="15">
        <v>5.5000000000000003E-4</v>
      </c>
      <c r="AY325" s="15">
        <v>2.7E-2</v>
      </c>
      <c r="AZ325" s="15">
        <v>6.0000000000000001E-3</v>
      </c>
      <c r="BA325" s="15">
        <v>1.83E-2</v>
      </c>
      <c r="BB325" s="15">
        <v>15.5</v>
      </c>
      <c r="BC325" s="15">
        <v>4.1000000000000003E-3</v>
      </c>
      <c r="BD325" s="15">
        <v>0.42</v>
      </c>
      <c r="BE325" s="15">
        <v>1.24E-2</v>
      </c>
      <c r="BF325" s="15">
        <v>5.5E-2</v>
      </c>
      <c r="BG325" s="15"/>
      <c r="BH325" s="15"/>
      <c r="BI325" s="15"/>
      <c r="BJ325" s="15"/>
      <c r="BK325" s="15"/>
      <c r="BL325" s="15"/>
      <c r="BM325" s="15"/>
      <c r="BN325" s="15"/>
      <c r="BO325" s="15"/>
      <c r="BP325" s="15"/>
      <c r="BQ325" s="15"/>
      <c r="BR325" s="15"/>
      <c r="BS325" s="15"/>
      <c r="BT325" s="15"/>
      <c r="BU325" s="15">
        <v>0.48</v>
      </c>
      <c r="BV325" s="15" t="s">
        <v>112</v>
      </c>
      <c r="BW325" s="21">
        <v>50</v>
      </c>
      <c r="BX325" s="15">
        <v>0</v>
      </c>
      <c r="BY325" s="15">
        <v>0</v>
      </c>
      <c r="BZ325" s="15" t="s">
        <v>82</v>
      </c>
      <c r="DT325" s="6"/>
      <c r="DU325" s="7"/>
      <c r="DV325" s="7"/>
      <c r="DW325" s="7"/>
      <c r="DX325" s="7"/>
      <c r="DY325" s="7"/>
      <c r="DZ325" s="7"/>
      <c r="EA325" s="7"/>
      <c r="EB325" s="7"/>
      <c r="EC325" s="7"/>
      <c r="ED325" s="7"/>
      <c r="EE325" s="7"/>
      <c r="EF325" s="7"/>
      <c r="EG325" s="7"/>
      <c r="EH325" s="7"/>
      <c r="EI325" s="7"/>
      <c r="EJ325" s="7"/>
      <c r="EK325" s="7"/>
      <c r="EL325" s="7"/>
      <c r="EM325" s="7"/>
      <c r="EN325" s="7"/>
      <c r="EO325" s="7"/>
      <c r="EP325" s="7"/>
      <c r="EQ325" s="7"/>
      <c r="ER325" s="7"/>
    </row>
    <row r="326" spans="1:148" ht="15" customHeight="1" x14ac:dyDescent="0.2">
      <c r="A326" s="13">
        <v>44419</v>
      </c>
      <c r="B326" s="14">
        <v>0.40277777777777773</v>
      </c>
      <c r="C326" s="14" t="s">
        <v>78</v>
      </c>
      <c r="D326" s="11">
        <v>2676392</v>
      </c>
      <c r="E326" s="11" t="s">
        <v>83</v>
      </c>
      <c r="F326" s="11"/>
      <c r="G326" s="15">
        <v>2.6</v>
      </c>
      <c r="H326" s="15">
        <v>6.5</v>
      </c>
      <c r="I326" s="15">
        <v>194.7</v>
      </c>
      <c r="J326" s="22">
        <v>0.5</v>
      </c>
      <c r="K326" s="22">
        <v>0.5</v>
      </c>
      <c r="L326" s="15">
        <v>220</v>
      </c>
      <c r="M326" s="15">
        <v>9.1999999999999993</v>
      </c>
      <c r="N326" s="15">
        <v>10</v>
      </c>
      <c r="O326" s="15">
        <v>19</v>
      </c>
      <c r="P326" s="15"/>
      <c r="Q326" s="15">
        <v>0.23</v>
      </c>
      <c r="R326" s="22">
        <v>1E-3</v>
      </c>
      <c r="S326" s="15">
        <v>5.2999999999999999E-2</v>
      </c>
      <c r="T326" s="15"/>
      <c r="U326" s="15">
        <v>0.28999999999999998</v>
      </c>
      <c r="V326" s="15">
        <v>0.65</v>
      </c>
      <c r="W326" s="15">
        <v>0.7</v>
      </c>
      <c r="X326" s="15">
        <v>0.188</v>
      </c>
      <c r="Y326" s="15">
        <v>0.32</v>
      </c>
      <c r="Z326" s="15">
        <v>31</v>
      </c>
      <c r="AA326" s="15">
        <v>32</v>
      </c>
      <c r="AB326" s="15">
        <v>2</v>
      </c>
      <c r="AC326" s="15">
        <v>3</v>
      </c>
      <c r="AD326" s="15"/>
      <c r="AE326" s="15"/>
      <c r="AF326" s="15"/>
      <c r="AG326" s="15"/>
      <c r="AH326" s="15">
        <v>0.03</v>
      </c>
      <c r="AI326" s="15">
        <v>3.5000000000000003E-2</v>
      </c>
      <c r="AJ326" s="15">
        <v>52</v>
      </c>
      <c r="AK326" s="15">
        <v>187</v>
      </c>
      <c r="AL326" s="15"/>
      <c r="AM326" s="15">
        <v>22</v>
      </c>
      <c r="AN326" s="15">
        <v>6</v>
      </c>
      <c r="AO326" s="15">
        <v>38</v>
      </c>
      <c r="AP326" s="15">
        <v>390</v>
      </c>
      <c r="AQ326" s="15">
        <v>12.5</v>
      </c>
      <c r="AR326" s="15">
        <v>13.3</v>
      </c>
      <c r="AS326" s="15">
        <v>6.7</v>
      </c>
      <c r="AT326" s="22">
        <v>5</v>
      </c>
      <c r="AU326" s="15">
        <v>28</v>
      </c>
      <c r="AV326" s="15">
        <v>1.77E-2</v>
      </c>
      <c r="AW326" s="15">
        <v>0.44</v>
      </c>
      <c r="AX326" s="15">
        <v>5.8E-4</v>
      </c>
      <c r="AY326" s="15">
        <v>2.7E-2</v>
      </c>
      <c r="AZ326" s="15">
        <v>6.0000000000000001E-3</v>
      </c>
      <c r="BA326" s="15">
        <v>1.9400000000000001E-2</v>
      </c>
      <c r="BB326" s="15">
        <v>14.7</v>
      </c>
      <c r="BC326" s="15">
        <v>3.8999999999999998E-3</v>
      </c>
      <c r="BD326" s="15">
        <v>0.45</v>
      </c>
      <c r="BE326" s="15">
        <v>1.29E-2</v>
      </c>
      <c r="BF326" s="15">
        <v>6.2E-2</v>
      </c>
      <c r="BG326" s="15"/>
      <c r="BH326" s="15"/>
      <c r="BI326" s="15"/>
      <c r="BJ326" s="15"/>
      <c r="BK326" s="15"/>
      <c r="BL326" s="15"/>
      <c r="BM326" s="15"/>
      <c r="BN326" s="15"/>
      <c r="BO326" s="15"/>
      <c r="BP326" s="15"/>
      <c r="BQ326" s="15"/>
      <c r="BR326" s="15"/>
      <c r="BS326" s="15"/>
      <c r="BT326" s="15"/>
      <c r="BU326" s="15">
        <v>0.26</v>
      </c>
      <c r="BV326" s="15" t="s">
        <v>86</v>
      </c>
      <c r="BW326" s="21">
        <v>30</v>
      </c>
      <c r="BX326" s="15">
        <v>0</v>
      </c>
      <c r="BY326" s="15">
        <v>0</v>
      </c>
      <c r="BZ326" s="15" t="s">
        <v>82</v>
      </c>
    </row>
    <row r="327" spans="1:148" ht="15" customHeight="1" x14ac:dyDescent="0.2">
      <c r="A327" s="13">
        <v>44440</v>
      </c>
      <c r="B327" s="14"/>
      <c r="C327" s="14" t="s">
        <v>90</v>
      </c>
      <c r="D327" s="11"/>
      <c r="E327" s="11" t="s">
        <v>80</v>
      </c>
      <c r="F327" s="11"/>
      <c r="G327" s="15"/>
      <c r="H327" s="15"/>
      <c r="I327" s="15"/>
      <c r="J327" s="22"/>
      <c r="K327" s="22"/>
      <c r="L327" s="15"/>
      <c r="M327" s="15"/>
      <c r="N327" s="22"/>
      <c r="O327" s="15"/>
      <c r="P327" s="15"/>
      <c r="Q327" s="15"/>
      <c r="R327" s="22"/>
      <c r="S327" s="15"/>
      <c r="T327" s="15"/>
      <c r="U327" s="15"/>
      <c r="V327" s="15"/>
      <c r="W327" s="15"/>
      <c r="X327" s="15"/>
      <c r="Y327" s="15"/>
      <c r="Z327" s="15"/>
      <c r="AA327" s="22"/>
      <c r="AB327" s="15"/>
      <c r="AC327" s="15"/>
      <c r="AD327" s="15"/>
      <c r="AE327" s="15"/>
      <c r="AF327" s="15"/>
      <c r="AG327" s="15"/>
      <c r="AH327" s="15"/>
      <c r="AI327" s="15"/>
      <c r="AJ327" s="15"/>
      <c r="AK327" s="15"/>
      <c r="AL327" s="15"/>
      <c r="AM327" s="15"/>
      <c r="AN327" s="15"/>
      <c r="AO327" s="15"/>
      <c r="AP327" s="15"/>
      <c r="AQ327" s="15"/>
      <c r="AR327" s="15"/>
      <c r="AS327" s="15"/>
      <c r="AT327" s="22"/>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v>0.55000000000000004</v>
      </c>
      <c r="BV327" s="15" t="s">
        <v>106</v>
      </c>
      <c r="BW327" s="21">
        <v>42.5</v>
      </c>
      <c r="BX327" s="15"/>
      <c r="BY327" s="15"/>
      <c r="BZ327" s="15"/>
    </row>
    <row r="328" spans="1:148" ht="15" customHeight="1" x14ac:dyDescent="0.2">
      <c r="A328" s="13">
        <v>44440</v>
      </c>
      <c r="B328" s="14"/>
      <c r="C328" s="14" t="s">
        <v>90</v>
      </c>
      <c r="D328" s="11"/>
      <c r="E328" s="11" t="s">
        <v>83</v>
      </c>
      <c r="F328" s="11"/>
      <c r="G328" s="15"/>
      <c r="H328" s="15"/>
      <c r="I328" s="15"/>
      <c r="J328" s="22"/>
      <c r="K328" s="22"/>
      <c r="L328" s="15"/>
      <c r="M328" s="15"/>
      <c r="N328" s="22"/>
      <c r="O328" s="15"/>
      <c r="P328" s="15"/>
      <c r="Q328" s="15"/>
      <c r="R328" s="22"/>
      <c r="S328" s="15"/>
      <c r="T328" s="15"/>
      <c r="U328" s="15"/>
      <c r="V328" s="15"/>
      <c r="W328" s="15"/>
      <c r="X328" s="15"/>
      <c r="Y328" s="15"/>
      <c r="Z328" s="15"/>
      <c r="AA328" s="22"/>
      <c r="AB328" s="15"/>
      <c r="AC328" s="15"/>
      <c r="AD328" s="15"/>
      <c r="AE328" s="15"/>
      <c r="AF328" s="15"/>
      <c r="AG328" s="15"/>
      <c r="AH328" s="15"/>
      <c r="AI328" s="15"/>
      <c r="AJ328" s="15"/>
      <c r="AK328" s="15"/>
      <c r="AL328" s="15"/>
      <c r="AM328" s="15"/>
      <c r="AN328" s="15"/>
      <c r="AO328" s="15"/>
      <c r="AP328" s="15"/>
      <c r="AQ328" s="15"/>
      <c r="AR328" s="15"/>
      <c r="AS328" s="15"/>
      <c r="AT328" s="22"/>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v>0.49</v>
      </c>
      <c r="BV328" s="15" t="s">
        <v>103</v>
      </c>
      <c r="BW328" s="21">
        <v>35</v>
      </c>
      <c r="BX328" s="15"/>
      <c r="BY328" s="15"/>
      <c r="BZ328" s="15"/>
    </row>
    <row r="329" spans="1:148" ht="15" customHeight="1" x14ac:dyDescent="0.2">
      <c r="A329" s="13">
        <v>44453</v>
      </c>
      <c r="B329" s="14">
        <v>0.35416666666666669</v>
      </c>
      <c r="C329" s="14" t="s">
        <v>78</v>
      </c>
      <c r="D329" s="11">
        <v>2705806</v>
      </c>
      <c r="E329" s="11" t="s">
        <v>79</v>
      </c>
      <c r="F329" s="28">
        <v>3509.24</v>
      </c>
      <c r="G329" s="15">
        <v>8.3000000000000007</v>
      </c>
      <c r="H329" s="15">
        <v>10</v>
      </c>
      <c r="I329" s="15">
        <v>333</v>
      </c>
      <c r="J329" s="15">
        <v>1980</v>
      </c>
      <c r="K329" s="15">
        <v>2400</v>
      </c>
      <c r="L329" s="15">
        <v>171</v>
      </c>
      <c r="M329" s="15">
        <v>40</v>
      </c>
      <c r="N329" s="15">
        <v>73</v>
      </c>
      <c r="O329" s="15">
        <v>84</v>
      </c>
      <c r="P329" s="15"/>
      <c r="Q329" s="22">
        <v>0.25</v>
      </c>
      <c r="R329" s="22">
        <v>0.05</v>
      </c>
      <c r="S329" s="22">
        <v>0.05</v>
      </c>
      <c r="T329" s="15"/>
      <c r="U329" s="22">
        <v>0.3</v>
      </c>
      <c r="V329" s="15">
        <v>12.2</v>
      </c>
      <c r="W329" s="15">
        <v>12.3</v>
      </c>
      <c r="X329" s="15">
        <v>1.1000000000000001</v>
      </c>
      <c r="Y329" s="15">
        <v>2.1</v>
      </c>
      <c r="Z329" s="15">
        <v>1290</v>
      </c>
      <c r="AA329" s="15">
        <v>1260</v>
      </c>
      <c r="AB329" s="15">
        <v>20</v>
      </c>
      <c r="AC329" s="15">
        <v>67</v>
      </c>
      <c r="AD329" s="15"/>
      <c r="AE329" s="15">
        <v>480</v>
      </c>
      <c r="AF329" s="15"/>
      <c r="AG329" s="15">
        <v>660</v>
      </c>
      <c r="AH329" s="15">
        <v>0.08</v>
      </c>
      <c r="AI329" s="15">
        <v>6.0000000000000001E-3</v>
      </c>
      <c r="AJ329" s="15">
        <v>40</v>
      </c>
      <c r="AK329" s="15">
        <v>10</v>
      </c>
      <c r="AL329" s="15"/>
      <c r="AM329" s="15">
        <v>17.3</v>
      </c>
      <c r="AN329" s="15">
        <v>69</v>
      </c>
      <c r="AO329" s="15">
        <v>840</v>
      </c>
      <c r="AP329" s="15">
        <v>2.2999999999999998</v>
      </c>
      <c r="AQ329" s="15">
        <v>40</v>
      </c>
      <c r="AR329" s="15">
        <v>42</v>
      </c>
      <c r="AS329" s="15"/>
      <c r="AT329" s="15">
        <v>60000</v>
      </c>
      <c r="AU329" s="15">
        <v>7.0000000000000007E-2</v>
      </c>
      <c r="AV329" s="22">
        <v>0.01</v>
      </c>
      <c r="AW329" s="15">
        <v>0.05</v>
      </c>
      <c r="AX329" s="15">
        <v>2.2000000000000001E-3</v>
      </c>
      <c r="AY329" s="15">
        <v>1.2E-2</v>
      </c>
      <c r="AZ329" s="15">
        <v>4.0000000000000001E-3</v>
      </c>
      <c r="BA329" s="15">
        <v>6.9000000000000006E-2</v>
      </c>
      <c r="BB329" s="15">
        <v>0.6</v>
      </c>
      <c r="BC329" s="22">
        <v>1E-3</v>
      </c>
      <c r="BD329" s="15">
        <v>2.4</v>
      </c>
      <c r="BE329" s="15">
        <v>1.0999999999999999E-2</v>
      </c>
      <c r="BF329" s="15">
        <v>0.72</v>
      </c>
      <c r="BG329" s="15"/>
      <c r="BH329" s="15"/>
      <c r="BI329" s="15"/>
      <c r="BJ329" s="15"/>
      <c r="BK329" s="15"/>
      <c r="BL329" s="15"/>
      <c r="BM329" s="15"/>
      <c r="BN329" s="15"/>
      <c r="BO329" s="15"/>
      <c r="BP329" s="15"/>
      <c r="BQ329" s="15"/>
      <c r="BR329" s="15"/>
      <c r="BS329" s="15"/>
      <c r="BT329" s="15"/>
      <c r="BU329" s="15"/>
      <c r="BV329" s="15"/>
      <c r="BW329" s="21"/>
      <c r="BX329" s="15"/>
      <c r="BY329" s="15"/>
      <c r="BZ329" s="15"/>
    </row>
    <row r="330" spans="1:148" ht="15" customHeight="1" x14ac:dyDescent="0.2">
      <c r="A330" s="13">
        <v>44454</v>
      </c>
      <c r="B330" s="14">
        <v>0.39583333333333331</v>
      </c>
      <c r="C330" s="14" t="s">
        <v>78</v>
      </c>
      <c r="D330" s="11">
        <v>2705806</v>
      </c>
      <c r="E330" s="11" t="s">
        <v>80</v>
      </c>
      <c r="F330" s="11"/>
      <c r="G330" s="15">
        <v>4.4000000000000004</v>
      </c>
      <c r="H330" s="15">
        <v>5.8</v>
      </c>
      <c r="I330" s="15">
        <v>44.7</v>
      </c>
      <c r="J330" s="22">
        <v>0.65</v>
      </c>
      <c r="K330" s="15">
        <v>1.2</v>
      </c>
      <c r="L330" s="15">
        <v>146</v>
      </c>
      <c r="M330" s="15">
        <v>6.9</v>
      </c>
      <c r="N330" s="22">
        <v>1.5</v>
      </c>
      <c r="O330" s="15">
        <v>12</v>
      </c>
      <c r="P330" s="15"/>
      <c r="Q330" s="15">
        <v>2.1000000000000001E-2</v>
      </c>
      <c r="R330" s="22">
        <v>1E-3</v>
      </c>
      <c r="S330" s="15">
        <v>4.9000000000000002E-2</v>
      </c>
      <c r="T330" s="15"/>
      <c r="U330" s="15">
        <v>7.0999999999999994E-2</v>
      </c>
      <c r="V330" s="22">
        <v>0.05</v>
      </c>
      <c r="W330" s="22">
        <v>5.5E-2</v>
      </c>
      <c r="X330" s="22">
        <f>0.5*0.004</f>
        <v>2E-3</v>
      </c>
      <c r="Y330" s="15">
        <v>0.01</v>
      </c>
      <c r="Z330" s="22">
        <v>3</v>
      </c>
      <c r="AA330" s="22">
        <v>3</v>
      </c>
      <c r="AB330" s="22">
        <v>1</v>
      </c>
      <c r="AC330" s="22">
        <v>1</v>
      </c>
      <c r="AD330" s="15"/>
      <c r="AE330" s="15"/>
      <c r="AF330" s="15"/>
      <c r="AG330" s="15"/>
      <c r="AH330" s="22">
        <v>1E-3</v>
      </c>
      <c r="AI330" s="22">
        <v>1E-3</v>
      </c>
      <c r="AJ330" s="15">
        <v>38</v>
      </c>
      <c r="AK330" s="15">
        <v>48</v>
      </c>
      <c r="AL330" s="15"/>
      <c r="AM330" s="15">
        <v>12.4</v>
      </c>
      <c r="AN330" s="15">
        <v>4</v>
      </c>
      <c r="AO330" s="15">
        <v>13.7</v>
      </c>
      <c r="AP330" s="15">
        <v>128</v>
      </c>
      <c r="AQ330" s="15">
        <v>4.0999999999999996</v>
      </c>
      <c r="AR330" s="15">
        <v>4.5</v>
      </c>
      <c r="AS330" s="22">
        <v>0.05</v>
      </c>
      <c r="AT330" s="22">
        <v>5</v>
      </c>
      <c r="AU330" s="15">
        <v>6.9</v>
      </c>
      <c r="AV330" s="22">
        <v>5.0000000000000001E-4</v>
      </c>
      <c r="AW330" s="15">
        <v>0.13300000000000001</v>
      </c>
      <c r="AX330" s="15">
        <v>1.2E-4</v>
      </c>
      <c r="AY330" s="15">
        <v>1.5E-3</v>
      </c>
      <c r="AZ330" s="15">
        <v>3.7000000000000002E-3</v>
      </c>
      <c r="BA330" s="15">
        <v>7.0000000000000001E-3</v>
      </c>
      <c r="BB330" s="15">
        <v>0.51</v>
      </c>
      <c r="BC330" s="22">
        <v>5.0000000000000002E-5</v>
      </c>
      <c r="BD330" s="15">
        <v>0.16</v>
      </c>
      <c r="BE330" s="15">
        <v>6.0000000000000001E-3</v>
      </c>
      <c r="BF330" s="15">
        <v>1.5900000000000001E-2</v>
      </c>
      <c r="BG330" s="15"/>
      <c r="BH330" s="15"/>
      <c r="BI330" s="15"/>
      <c r="BJ330" s="15"/>
      <c r="BK330" s="15"/>
      <c r="BL330" s="15"/>
      <c r="BM330" s="15"/>
      <c r="BN330" s="15"/>
      <c r="BO330" s="15"/>
      <c r="BP330" s="15"/>
      <c r="BQ330" s="15"/>
      <c r="BR330" s="15"/>
      <c r="BS330" s="15"/>
      <c r="BT330" s="15"/>
      <c r="BU330" s="15">
        <v>0.36</v>
      </c>
      <c r="BV330" s="15" t="s">
        <v>106</v>
      </c>
      <c r="BW330" s="21">
        <v>42.5</v>
      </c>
      <c r="BX330" s="15">
        <v>0</v>
      </c>
      <c r="BY330" s="15">
        <v>0</v>
      </c>
      <c r="BZ330" s="15" t="s">
        <v>82</v>
      </c>
    </row>
    <row r="331" spans="1:148" ht="15" customHeight="1" x14ac:dyDescent="0.2">
      <c r="A331" s="13">
        <v>44454</v>
      </c>
      <c r="B331" s="14">
        <v>0.375</v>
      </c>
      <c r="C331" s="14" t="s">
        <v>78</v>
      </c>
      <c r="D331" s="11">
        <v>2705806</v>
      </c>
      <c r="E331" s="11" t="s">
        <v>83</v>
      </c>
      <c r="F331" s="11"/>
      <c r="G331" s="15">
        <v>5.0999999999999996</v>
      </c>
      <c r="H331" s="15">
        <v>6</v>
      </c>
      <c r="I331" s="15">
        <v>44.6</v>
      </c>
      <c r="J331" s="15">
        <v>2.6</v>
      </c>
      <c r="K331" s="15">
        <v>3.2</v>
      </c>
      <c r="L331" s="15">
        <v>146</v>
      </c>
      <c r="M331" s="15">
        <v>22</v>
      </c>
      <c r="N331" s="15">
        <v>14</v>
      </c>
      <c r="O331" s="15">
        <v>41</v>
      </c>
      <c r="P331" s="15"/>
      <c r="Q331" s="15">
        <v>2.5999999999999999E-2</v>
      </c>
      <c r="R331" s="22">
        <v>1E-3</v>
      </c>
      <c r="S331" s="15">
        <v>5.0999999999999997E-2</v>
      </c>
      <c r="T331" s="15"/>
      <c r="U331" s="15">
        <v>7.8E-2</v>
      </c>
      <c r="V331" s="15">
        <v>0.17</v>
      </c>
      <c r="W331" s="15">
        <v>0.22</v>
      </c>
      <c r="X331" s="22">
        <v>2E-3</v>
      </c>
      <c r="Y331" s="15">
        <v>4.1000000000000002E-2</v>
      </c>
      <c r="Z331" s="15">
        <v>7</v>
      </c>
      <c r="AA331" s="15">
        <v>12</v>
      </c>
      <c r="AB331" s="22">
        <v>1</v>
      </c>
      <c r="AC331" s="22">
        <v>1</v>
      </c>
      <c r="AD331" s="15"/>
      <c r="AE331" s="15"/>
      <c r="AF331" s="15"/>
      <c r="AG331" s="15"/>
      <c r="AH331" s="22">
        <v>1E-3</v>
      </c>
      <c r="AI331" s="22">
        <v>1E-3</v>
      </c>
      <c r="AJ331" s="15">
        <v>38</v>
      </c>
      <c r="AK331" s="15">
        <v>47</v>
      </c>
      <c r="AL331" s="15"/>
      <c r="AM331" s="15">
        <v>12.6</v>
      </c>
      <c r="AN331" s="15">
        <v>5</v>
      </c>
      <c r="AO331" s="15">
        <v>24</v>
      </c>
      <c r="AP331" s="15">
        <v>124</v>
      </c>
      <c r="AQ331" s="15">
        <v>4</v>
      </c>
      <c r="AR331" s="15">
        <v>4.4000000000000004</v>
      </c>
      <c r="AS331" s="15">
        <v>1.71</v>
      </c>
      <c r="AT331" s="15">
        <v>20</v>
      </c>
      <c r="AU331" s="15">
        <v>2.2999999999999998</v>
      </c>
      <c r="AV331" s="22">
        <v>5.0000000000000001E-4</v>
      </c>
      <c r="AW331" s="15">
        <v>0.13200000000000001</v>
      </c>
      <c r="AX331" s="15">
        <v>1.3999999999999999E-4</v>
      </c>
      <c r="AY331" s="22">
        <v>2.5000000000000001E-4</v>
      </c>
      <c r="AZ331" s="15">
        <v>3.5999999999999999E-3</v>
      </c>
      <c r="BA331" s="15">
        <v>5.7999999999999996E-3</v>
      </c>
      <c r="BB331" s="15">
        <v>0.48</v>
      </c>
      <c r="BC331" s="22">
        <v>5.0000000000000002E-5</v>
      </c>
      <c r="BD331" s="15">
        <v>0.19</v>
      </c>
      <c r="BE331" s="15">
        <v>5.7999999999999996E-3</v>
      </c>
      <c r="BF331" s="15">
        <v>2.3E-2</v>
      </c>
      <c r="BG331" s="15"/>
      <c r="BH331" s="15"/>
      <c r="BI331" s="15"/>
      <c r="BJ331" s="15"/>
      <c r="BK331" s="15"/>
      <c r="BL331" s="15"/>
      <c r="BM331" s="15"/>
      <c r="BN331" s="15"/>
      <c r="BO331" s="15"/>
      <c r="BP331" s="15"/>
      <c r="BQ331" s="15"/>
      <c r="BR331" s="15"/>
      <c r="BS331" s="15"/>
      <c r="BT331" s="15"/>
      <c r="BU331" s="15">
        <v>0.17</v>
      </c>
      <c r="BV331" s="15" t="s">
        <v>107</v>
      </c>
      <c r="BW331" s="21">
        <v>37.5</v>
      </c>
      <c r="BX331" s="15">
        <v>0</v>
      </c>
      <c r="BY331" s="15">
        <v>0</v>
      </c>
      <c r="BZ331" s="15" t="s">
        <v>82</v>
      </c>
    </row>
    <row r="332" spans="1:148" ht="15" customHeight="1" x14ac:dyDescent="0.2">
      <c r="A332" s="13">
        <v>44479</v>
      </c>
      <c r="B332" s="14">
        <v>0.35416666666666669</v>
      </c>
      <c r="C332" s="14" t="s">
        <v>78</v>
      </c>
      <c r="D332" s="11">
        <v>2731866</v>
      </c>
      <c r="E332" s="11" t="s">
        <v>79</v>
      </c>
      <c r="F332" s="15">
        <v>3612</v>
      </c>
      <c r="G332" s="15">
        <v>8.4</v>
      </c>
      <c r="H332" s="15">
        <v>10</v>
      </c>
      <c r="I332" s="15">
        <v>393</v>
      </c>
      <c r="J332" s="15">
        <v>2300</v>
      </c>
      <c r="K332" s="15">
        <v>2800</v>
      </c>
      <c r="L332" s="15">
        <v>195</v>
      </c>
      <c r="M332" s="15">
        <v>95</v>
      </c>
      <c r="N332" s="15">
        <v>168</v>
      </c>
      <c r="O332" s="15">
        <v>200</v>
      </c>
      <c r="P332" s="15"/>
      <c r="Q332" s="15">
        <v>1.19</v>
      </c>
      <c r="R332" s="15">
        <v>7.0000000000000007E-2</v>
      </c>
      <c r="S332" s="22">
        <v>0.01</v>
      </c>
      <c r="T332" s="15"/>
      <c r="U332" s="15">
        <v>1.25</v>
      </c>
      <c r="V332" s="15">
        <v>19.3</v>
      </c>
      <c r="W332" s="15">
        <v>19.3</v>
      </c>
      <c r="X332" s="15">
        <v>1</v>
      </c>
      <c r="Y332" s="15">
        <v>3</v>
      </c>
      <c r="Z332" s="15">
        <v>1170</v>
      </c>
      <c r="AA332" s="15">
        <v>1490</v>
      </c>
      <c r="AB332" s="15">
        <v>9</v>
      </c>
      <c r="AC332" s="15">
        <v>59</v>
      </c>
      <c r="AD332" s="15"/>
      <c r="AE332" s="15">
        <v>550</v>
      </c>
      <c r="AF332" s="15"/>
      <c r="AG332" s="15">
        <v>630</v>
      </c>
      <c r="AH332" s="22">
        <v>2.5000000000000001E-2</v>
      </c>
      <c r="AI332" s="22">
        <v>1E-3</v>
      </c>
      <c r="AJ332" s="15">
        <v>45</v>
      </c>
      <c r="AK332" s="15">
        <v>12</v>
      </c>
      <c r="AL332" s="15"/>
      <c r="AM332" s="15">
        <v>19.899999999999999</v>
      </c>
      <c r="AN332" s="15">
        <v>81</v>
      </c>
      <c r="AO332" s="15">
        <v>1000</v>
      </c>
      <c r="AP332" s="15">
        <v>2.5</v>
      </c>
      <c r="AQ332" s="15">
        <v>47</v>
      </c>
      <c r="AR332" s="15">
        <v>50</v>
      </c>
      <c r="AS332" s="15"/>
      <c r="AT332" s="15">
        <v>20000</v>
      </c>
      <c r="AU332" s="22">
        <v>0.03</v>
      </c>
      <c r="AV332" s="22">
        <v>0.01</v>
      </c>
      <c r="AW332" s="22">
        <v>0.05</v>
      </c>
      <c r="AX332" s="15">
        <v>2.3E-3</v>
      </c>
      <c r="AY332" s="15">
        <v>1.0999999999999999E-2</v>
      </c>
      <c r="AZ332" s="22">
        <v>2E-3</v>
      </c>
      <c r="BA332" s="15">
        <v>4.7E-2</v>
      </c>
      <c r="BB332" s="15">
        <v>0.6</v>
      </c>
      <c r="BC332" s="22">
        <v>1E-3</v>
      </c>
      <c r="BD332" s="15">
        <v>2.9</v>
      </c>
      <c r="BE332" s="15">
        <v>1.4E-2</v>
      </c>
      <c r="BF332" s="15">
        <v>0.82</v>
      </c>
      <c r="BG332" s="15"/>
      <c r="BH332" s="15"/>
      <c r="BI332" s="15"/>
      <c r="BJ332" s="15"/>
      <c r="BK332" s="15"/>
      <c r="BL332" s="15"/>
      <c r="BM332" s="15"/>
      <c r="BN332" s="15"/>
      <c r="BO332" s="15"/>
      <c r="BP332" s="15"/>
      <c r="BQ332" s="15"/>
      <c r="BR332" s="15"/>
      <c r="BS332" s="15"/>
      <c r="BT332" s="15"/>
      <c r="BU332" s="15"/>
      <c r="BV332" s="15"/>
      <c r="BW332" s="21"/>
      <c r="BX332" s="15"/>
      <c r="BY332" s="15"/>
      <c r="BZ332" s="15"/>
    </row>
    <row r="333" spans="1:148" ht="15" customHeight="1" x14ac:dyDescent="0.2">
      <c r="A333" s="13">
        <v>44480</v>
      </c>
      <c r="B333" s="14">
        <v>0.42708333333333331</v>
      </c>
      <c r="C333" s="14" t="s">
        <v>78</v>
      </c>
      <c r="D333" s="11">
        <v>2731866</v>
      </c>
      <c r="E333" s="11" t="s">
        <v>80</v>
      </c>
      <c r="F333" s="11"/>
      <c r="G333" s="15">
        <v>4.8</v>
      </c>
      <c r="H333" s="15">
        <v>8.6</v>
      </c>
      <c r="I333" s="15">
        <v>40.5</v>
      </c>
      <c r="J333" s="15">
        <v>1.8</v>
      </c>
      <c r="K333" s="15">
        <v>2.2000000000000002</v>
      </c>
      <c r="L333" s="15">
        <v>137</v>
      </c>
      <c r="M333" s="15">
        <v>8.8000000000000007</v>
      </c>
      <c r="N333" s="15">
        <v>4</v>
      </c>
      <c r="O333" s="15">
        <v>14</v>
      </c>
      <c r="P333" s="15"/>
      <c r="Q333" s="15">
        <v>1.4E-2</v>
      </c>
      <c r="R333" s="22">
        <v>1E-3</v>
      </c>
      <c r="S333" s="15">
        <v>5.8999999999999997E-2</v>
      </c>
      <c r="T333" s="15"/>
      <c r="U333" s="15">
        <v>7.3999999999999996E-2</v>
      </c>
      <c r="V333" s="22">
        <v>0.05</v>
      </c>
      <c r="W333" s="22">
        <v>5.5E-2</v>
      </c>
      <c r="X333" s="22">
        <f>0.5*0.004</f>
        <v>2E-3</v>
      </c>
      <c r="Y333" s="16">
        <v>1.0999999999999999E-2</v>
      </c>
      <c r="Z333" s="22">
        <v>3</v>
      </c>
      <c r="AA333" s="15">
        <v>3</v>
      </c>
      <c r="AB333" s="22">
        <v>1</v>
      </c>
      <c r="AC333" s="22">
        <v>1</v>
      </c>
      <c r="AD333" s="15"/>
      <c r="AE333" s="15"/>
      <c r="AF333" s="15"/>
      <c r="AG333" s="15"/>
      <c r="AH333" s="22">
        <v>1E-3</v>
      </c>
      <c r="AI333" s="22">
        <v>1E-3</v>
      </c>
      <c r="AJ333" s="15">
        <v>36</v>
      </c>
      <c r="AK333" s="15">
        <v>39</v>
      </c>
      <c r="AL333" s="15"/>
      <c r="AM333" s="15">
        <v>11.4</v>
      </c>
      <c r="AN333" s="15">
        <v>3.2</v>
      </c>
      <c r="AO333" s="15">
        <v>13.5</v>
      </c>
      <c r="AP333" s="15">
        <v>114</v>
      </c>
      <c r="AQ333" s="15">
        <v>3.5</v>
      </c>
      <c r="AR333" s="15">
        <v>3.7</v>
      </c>
      <c r="AS333" s="15">
        <v>0.16</v>
      </c>
      <c r="AT333" s="22">
        <v>5</v>
      </c>
      <c r="AU333" s="15">
        <v>2.7</v>
      </c>
      <c r="AV333" s="22">
        <v>5.0000000000000001E-4</v>
      </c>
      <c r="AW333" s="15">
        <v>0.123</v>
      </c>
      <c r="AX333" s="15">
        <v>6.9999999999999994E-5</v>
      </c>
      <c r="AY333" s="22">
        <v>2.5000000000000001E-4</v>
      </c>
      <c r="AZ333" s="15">
        <v>3.3999999999999998E-3</v>
      </c>
      <c r="BA333" s="15">
        <v>4.4999999999999997E-3</v>
      </c>
      <c r="BB333" s="15">
        <v>0.22</v>
      </c>
      <c r="BC333" s="22">
        <v>5.0000000000000002E-5</v>
      </c>
      <c r="BD333" s="15">
        <v>0.13700000000000001</v>
      </c>
      <c r="BE333" s="15">
        <v>5.3E-3</v>
      </c>
      <c r="BF333" s="15">
        <v>1.15E-2</v>
      </c>
      <c r="BG333" s="15"/>
      <c r="BH333" s="15"/>
      <c r="BI333" s="15"/>
      <c r="BJ333" s="15"/>
      <c r="BK333" s="15"/>
      <c r="BL333" s="15"/>
      <c r="BM333" s="15"/>
      <c r="BN333" s="15"/>
      <c r="BO333" s="15"/>
      <c r="BP333" s="15"/>
      <c r="BQ333" s="15"/>
      <c r="BR333" s="15"/>
      <c r="BS333" s="15"/>
      <c r="BT333" s="15"/>
      <c r="BU333" s="15">
        <v>0.42</v>
      </c>
      <c r="BV333" s="15" t="s">
        <v>92</v>
      </c>
      <c r="BW333" s="21">
        <v>45</v>
      </c>
      <c r="BX333" s="15">
        <v>0</v>
      </c>
      <c r="BY333" s="15">
        <v>0</v>
      </c>
      <c r="BZ333" s="15" t="s">
        <v>82</v>
      </c>
    </row>
    <row r="334" spans="1:148" ht="15" customHeight="1" x14ac:dyDescent="0.2">
      <c r="A334" s="13">
        <v>44480</v>
      </c>
      <c r="B334" s="14">
        <v>0.40972222222222227</v>
      </c>
      <c r="C334" s="14" t="s">
        <v>78</v>
      </c>
      <c r="D334" s="11">
        <v>2731866</v>
      </c>
      <c r="E334" s="11" t="s">
        <v>83</v>
      </c>
      <c r="F334" s="11"/>
      <c r="G334" s="15">
        <v>6.6</v>
      </c>
      <c r="H334" s="15">
        <v>9</v>
      </c>
      <c r="I334" s="15">
        <v>44.1</v>
      </c>
      <c r="J334" s="15">
        <v>16.100000000000001</v>
      </c>
      <c r="K334" s="15">
        <v>19.600000000000001</v>
      </c>
      <c r="L334" s="15">
        <v>138</v>
      </c>
      <c r="M334" s="15">
        <v>18.399999999999999</v>
      </c>
      <c r="N334" s="15">
        <v>13</v>
      </c>
      <c r="O334" s="15">
        <v>28</v>
      </c>
      <c r="P334" s="15"/>
      <c r="Q334" s="15">
        <v>2.9000000000000001E-2</v>
      </c>
      <c r="R334" s="22">
        <v>1E-3</v>
      </c>
      <c r="S334" s="15">
        <v>5.6000000000000001E-2</v>
      </c>
      <c r="T334" s="15"/>
      <c r="U334" s="15">
        <v>8.5999999999999993E-2</v>
      </c>
      <c r="V334" s="15">
        <v>0.19</v>
      </c>
      <c r="W334" s="15">
        <v>0.25</v>
      </c>
      <c r="X334" s="22">
        <f>0.5*0.004</f>
        <v>2E-3</v>
      </c>
      <c r="Y334" s="16">
        <v>4.9000000000000002E-2</v>
      </c>
      <c r="Z334" s="15">
        <v>3</v>
      </c>
      <c r="AA334" s="15">
        <v>16</v>
      </c>
      <c r="AB334" s="22">
        <v>1</v>
      </c>
      <c r="AC334" s="22">
        <v>1</v>
      </c>
      <c r="AD334" s="15"/>
      <c r="AE334" s="15"/>
      <c r="AF334" s="15"/>
      <c r="AG334" s="15"/>
      <c r="AH334" s="22">
        <v>1E-3</v>
      </c>
      <c r="AI334" s="22">
        <v>1E-3</v>
      </c>
      <c r="AJ334" s="15">
        <v>36</v>
      </c>
      <c r="AK334" s="15">
        <v>39</v>
      </c>
      <c r="AL334" s="15"/>
      <c r="AM334" s="15">
        <v>11.7</v>
      </c>
      <c r="AN334" s="15">
        <v>4.3</v>
      </c>
      <c r="AO334" s="15">
        <v>23</v>
      </c>
      <c r="AP334" s="15">
        <v>114</v>
      </c>
      <c r="AQ334" s="15">
        <v>3.8</v>
      </c>
      <c r="AR334" s="15">
        <v>3.9</v>
      </c>
      <c r="AS334" s="15">
        <v>1.3</v>
      </c>
      <c r="AT334" s="15">
        <v>200</v>
      </c>
      <c r="AU334" s="15">
        <v>0.28000000000000003</v>
      </c>
      <c r="AV334" s="22">
        <v>5.0000000000000001E-4</v>
      </c>
      <c r="AW334" s="15">
        <v>0.124</v>
      </c>
      <c r="AX334" s="15">
        <v>6.9999999999999994E-5</v>
      </c>
      <c r="AY334" s="22">
        <v>2.5000000000000001E-4</v>
      </c>
      <c r="AZ334" s="15">
        <v>3.3999999999999998E-3</v>
      </c>
      <c r="BA334" s="15">
        <v>3.8E-3</v>
      </c>
      <c r="BB334" s="15">
        <v>0.19</v>
      </c>
      <c r="BC334" s="22">
        <v>5.0000000000000002E-5</v>
      </c>
      <c r="BD334" s="15">
        <v>0.16600000000000001</v>
      </c>
      <c r="BE334" s="15">
        <v>4.4000000000000003E-3</v>
      </c>
      <c r="BF334" s="15">
        <v>1.72E-2</v>
      </c>
      <c r="BG334" s="15"/>
      <c r="BH334" s="15"/>
      <c r="BI334" s="15"/>
      <c r="BJ334" s="15"/>
      <c r="BK334" s="15"/>
      <c r="BL334" s="15"/>
      <c r="BM334" s="15"/>
      <c r="BN334" s="15"/>
      <c r="BO334" s="15"/>
      <c r="BP334" s="15"/>
      <c r="BQ334" s="15"/>
      <c r="BR334" s="15"/>
      <c r="BS334" s="15"/>
      <c r="BT334" s="15"/>
      <c r="BU334" s="15">
        <v>0.22</v>
      </c>
      <c r="BV334" s="15" t="s">
        <v>93</v>
      </c>
      <c r="BW334" s="21">
        <v>32.5</v>
      </c>
      <c r="BX334" s="15">
        <v>0</v>
      </c>
      <c r="BY334" s="15">
        <v>0</v>
      </c>
      <c r="BZ334" s="15" t="s">
        <v>82</v>
      </c>
    </row>
    <row r="335" spans="1:148" ht="15" customHeight="1" x14ac:dyDescent="0.2">
      <c r="A335" s="13">
        <v>44518</v>
      </c>
      <c r="B335" s="14">
        <v>0.35416666666666669</v>
      </c>
      <c r="C335" s="14" t="s">
        <v>78</v>
      </c>
      <c r="D335" s="11">
        <v>2773643</v>
      </c>
      <c r="E335" s="11" t="s">
        <v>79</v>
      </c>
      <c r="F335" s="15">
        <v>3170</v>
      </c>
      <c r="G335" s="15">
        <v>8.6</v>
      </c>
      <c r="H335" s="15">
        <v>10</v>
      </c>
      <c r="I335" s="15">
        <v>411</v>
      </c>
      <c r="J335" s="52"/>
      <c r="K335" s="52"/>
      <c r="L335" s="52"/>
      <c r="M335" s="15">
        <v>59</v>
      </c>
      <c r="N335" s="15">
        <v>130</v>
      </c>
      <c r="O335" s="15">
        <v>133</v>
      </c>
      <c r="P335" s="15"/>
      <c r="Q335" s="15">
        <v>15.5</v>
      </c>
      <c r="R335" s="15">
        <v>0.2</v>
      </c>
      <c r="S335" s="15">
        <v>0.09</v>
      </c>
      <c r="T335" s="15">
        <v>0.28999999999999998</v>
      </c>
      <c r="U335" s="15">
        <v>15.8</v>
      </c>
      <c r="V335" s="15">
        <v>36</v>
      </c>
      <c r="W335" s="15">
        <v>36</v>
      </c>
      <c r="X335" s="15">
        <v>5.7</v>
      </c>
      <c r="Y335" s="15">
        <v>6.7</v>
      </c>
      <c r="Z335" s="15">
        <v>1140</v>
      </c>
      <c r="AA335" s="15">
        <v>1300</v>
      </c>
      <c r="AB335" s="15">
        <v>6</v>
      </c>
      <c r="AC335" s="15">
        <v>77</v>
      </c>
      <c r="AD335" s="52"/>
      <c r="AE335" s="15">
        <v>490</v>
      </c>
      <c r="AF335" s="52"/>
      <c r="AG335" s="15">
        <v>540</v>
      </c>
      <c r="AH335" s="22">
        <v>2.5000000000000001E-2</v>
      </c>
      <c r="AI335" s="22">
        <v>1E-3</v>
      </c>
      <c r="AJ335" s="52"/>
      <c r="AK335" s="52"/>
      <c r="AL335" s="52"/>
      <c r="AM335" s="52"/>
      <c r="AN335" s="52"/>
      <c r="AO335" s="52"/>
      <c r="AP335" s="52"/>
      <c r="AQ335" s="52"/>
      <c r="AR335" s="52"/>
      <c r="AS335" s="52"/>
      <c r="AT335" s="15">
        <v>8000</v>
      </c>
      <c r="AU335" s="52"/>
      <c r="AV335" s="52"/>
      <c r="AW335" s="52"/>
      <c r="AX335" s="52"/>
      <c r="AY335" s="52"/>
      <c r="AZ335" s="52"/>
      <c r="BA335" s="52"/>
      <c r="BB335" s="52"/>
      <c r="BC335" s="52"/>
      <c r="BD335" s="52"/>
      <c r="BE335" s="52"/>
      <c r="BF335" s="52"/>
      <c r="BG335" s="52"/>
      <c r="BH335" s="52"/>
      <c r="BI335" s="52"/>
      <c r="BJ335" s="52"/>
      <c r="BK335" s="52"/>
      <c r="BL335" s="52"/>
      <c r="BM335" s="52"/>
      <c r="BN335" s="52"/>
      <c r="BO335" s="52"/>
      <c r="BP335" s="52"/>
      <c r="BQ335" s="52"/>
      <c r="BR335" s="52"/>
      <c r="BS335" s="52"/>
      <c r="BT335" s="52"/>
      <c r="BU335" s="52"/>
      <c r="BV335" s="52"/>
      <c r="BW335" s="21"/>
      <c r="BX335" s="52"/>
      <c r="BY335" s="52"/>
      <c r="BZ335" s="52"/>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row>
    <row r="336" spans="1:148" ht="15" customHeight="1" x14ac:dyDescent="0.2">
      <c r="A336" s="13">
        <v>44519</v>
      </c>
      <c r="B336" s="14">
        <v>0.375</v>
      </c>
      <c r="C336" s="14" t="s">
        <v>78</v>
      </c>
      <c r="D336" s="11">
        <v>2773643</v>
      </c>
      <c r="E336" s="11" t="s">
        <v>80</v>
      </c>
      <c r="F336" s="52"/>
      <c r="G336" s="15">
        <v>2.5</v>
      </c>
      <c r="H336" s="15">
        <v>9.5</v>
      </c>
      <c r="I336" s="15">
        <v>225</v>
      </c>
      <c r="J336" s="52"/>
      <c r="K336" s="52"/>
      <c r="L336" s="52"/>
      <c r="M336" s="15">
        <v>6.9</v>
      </c>
      <c r="N336" s="22">
        <v>1.5</v>
      </c>
      <c r="O336" s="15">
        <v>19</v>
      </c>
      <c r="P336" s="15"/>
      <c r="Q336" s="15">
        <v>0.22</v>
      </c>
      <c r="R336" s="22">
        <v>1E-3</v>
      </c>
      <c r="S336" s="15">
        <v>5.1999999999999998E-2</v>
      </c>
      <c r="T336" s="15">
        <v>5.1999999999999998E-2</v>
      </c>
      <c r="U336" s="15">
        <v>0.27</v>
      </c>
      <c r="V336" s="15">
        <v>0.41</v>
      </c>
      <c r="W336" s="15">
        <v>0.47</v>
      </c>
      <c r="X336" s="15">
        <v>0.109</v>
      </c>
      <c r="Y336" s="15">
        <v>0.109</v>
      </c>
      <c r="Z336" s="15">
        <v>6</v>
      </c>
      <c r="AA336" s="22">
        <v>3</v>
      </c>
      <c r="AB336" s="22">
        <v>1</v>
      </c>
      <c r="AC336" s="22">
        <v>1</v>
      </c>
      <c r="AD336" s="52"/>
      <c r="AE336" s="52"/>
      <c r="AF336" s="52"/>
      <c r="AG336" s="52"/>
      <c r="AH336" s="22">
        <v>0.01</v>
      </c>
      <c r="AI336" s="15">
        <v>1.7000000000000001E-2</v>
      </c>
      <c r="AJ336" s="52"/>
      <c r="AK336" s="52"/>
      <c r="AL336" s="52"/>
      <c r="AM336" s="52"/>
      <c r="AN336" s="52"/>
      <c r="AO336" s="52"/>
      <c r="AP336" s="52"/>
      <c r="AQ336" s="52"/>
      <c r="AR336" s="52"/>
      <c r="AS336" s="15">
        <v>4.9000000000000004</v>
      </c>
      <c r="AT336" s="22">
        <v>0.5</v>
      </c>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15">
        <v>0.11</v>
      </c>
      <c r="BV336" s="15" t="s">
        <v>86</v>
      </c>
      <c r="BW336" s="21">
        <v>30</v>
      </c>
      <c r="BX336" s="15">
        <v>0</v>
      </c>
      <c r="BY336" s="15">
        <v>0</v>
      </c>
      <c r="BZ336" s="15" t="s">
        <v>102</v>
      </c>
    </row>
    <row r="337" spans="1:79" ht="15" customHeight="1" x14ac:dyDescent="0.2">
      <c r="A337" s="13">
        <v>44519</v>
      </c>
      <c r="B337" s="14">
        <v>0.39583333333333331</v>
      </c>
      <c r="C337" s="14" t="s">
        <v>78</v>
      </c>
      <c r="D337" s="11">
        <v>2773643</v>
      </c>
      <c r="E337" s="11" t="s">
        <v>83</v>
      </c>
      <c r="F337" s="52"/>
      <c r="G337" s="15">
        <v>2.6</v>
      </c>
      <c r="H337" s="15">
        <v>9.9</v>
      </c>
      <c r="I337" s="15">
        <v>201</v>
      </c>
      <c r="J337" s="52"/>
      <c r="K337" s="52"/>
      <c r="L337" s="52"/>
      <c r="M337" s="15">
        <v>15.2</v>
      </c>
      <c r="N337" s="15">
        <v>7</v>
      </c>
      <c r="O337" s="15">
        <v>26</v>
      </c>
      <c r="P337" s="15"/>
      <c r="Q337" s="15">
        <v>0.53</v>
      </c>
      <c r="R337" s="22">
        <v>0.01</v>
      </c>
      <c r="S337" s="15">
        <v>0.08</v>
      </c>
      <c r="T337" s="15">
        <v>0.08</v>
      </c>
      <c r="U337" s="15">
        <v>0.61</v>
      </c>
      <c r="V337" s="15">
        <v>0.84</v>
      </c>
      <c r="W337" s="15">
        <v>0.92</v>
      </c>
      <c r="X337" s="15">
        <v>0.17399999999999999</v>
      </c>
      <c r="Y337" s="15">
        <v>0.24</v>
      </c>
      <c r="Z337" s="15">
        <v>19</v>
      </c>
      <c r="AA337" s="15">
        <v>32</v>
      </c>
      <c r="AB337" s="22">
        <v>1</v>
      </c>
      <c r="AC337" s="15">
        <v>2</v>
      </c>
      <c r="AD337" s="52"/>
      <c r="AE337" s="52"/>
      <c r="AF337" s="52"/>
      <c r="AG337" s="52"/>
      <c r="AH337" s="15">
        <v>0.03</v>
      </c>
      <c r="AI337" s="15">
        <v>2.9000000000000001E-2</v>
      </c>
      <c r="AJ337" s="52"/>
      <c r="AK337" s="52"/>
      <c r="AL337" s="52"/>
      <c r="AM337" s="52"/>
      <c r="AN337" s="52"/>
      <c r="AO337" s="52"/>
      <c r="AP337" s="52"/>
      <c r="AQ337" s="52"/>
      <c r="AR337" s="52"/>
      <c r="AS337" s="15">
        <v>7.5</v>
      </c>
      <c r="AT337" s="22">
        <v>5</v>
      </c>
      <c r="AU337" s="52"/>
      <c r="AV337" s="52"/>
      <c r="AW337" s="52"/>
      <c r="AX337" s="52"/>
      <c r="AY337" s="52"/>
      <c r="AZ337" s="52"/>
      <c r="BA337" s="52"/>
      <c r="BB337" s="52"/>
      <c r="BC337" s="52"/>
      <c r="BD337" s="52"/>
      <c r="BE337" s="52"/>
      <c r="BF337" s="52"/>
      <c r="BG337" s="52"/>
      <c r="BH337" s="52"/>
      <c r="BI337" s="52"/>
      <c r="BJ337" s="52"/>
      <c r="BK337" s="52"/>
      <c r="BL337" s="52"/>
      <c r="BM337" s="52"/>
      <c r="BN337" s="52"/>
      <c r="BO337" s="52"/>
      <c r="BP337" s="52"/>
      <c r="BQ337" s="52"/>
      <c r="BR337" s="52"/>
      <c r="BS337" s="52"/>
      <c r="BT337" s="52"/>
      <c r="BU337" s="15">
        <v>0.11</v>
      </c>
      <c r="BV337" s="15" t="s">
        <v>87</v>
      </c>
      <c r="BW337" s="21">
        <v>27.5</v>
      </c>
      <c r="BX337" s="15">
        <v>0</v>
      </c>
      <c r="BY337" s="51">
        <v>0.3</v>
      </c>
      <c r="BZ337" s="15" t="s">
        <v>102</v>
      </c>
    </row>
    <row r="338" spans="1:79" ht="15" customHeight="1" x14ac:dyDescent="0.2">
      <c r="A338" s="13">
        <v>44542</v>
      </c>
      <c r="B338" s="14">
        <v>0.35416666666666669</v>
      </c>
      <c r="C338" s="14" t="s">
        <v>78</v>
      </c>
      <c r="D338" s="11">
        <v>2798980</v>
      </c>
      <c r="E338" s="11" t="s">
        <v>79</v>
      </c>
      <c r="F338" s="15">
        <v>3428</v>
      </c>
      <c r="G338" s="15">
        <v>8.4</v>
      </c>
      <c r="H338" s="15">
        <v>10</v>
      </c>
      <c r="I338" s="15">
        <v>412</v>
      </c>
      <c r="J338" s="15"/>
      <c r="K338" s="15"/>
      <c r="L338" s="15"/>
      <c r="M338" s="15">
        <v>70</v>
      </c>
      <c r="N338" s="15">
        <v>179</v>
      </c>
      <c r="O338" s="15">
        <v>198</v>
      </c>
      <c r="P338" s="15"/>
      <c r="Q338" s="15">
        <v>2.6</v>
      </c>
      <c r="R338" s="15">
        <v>0.6</v>
      </c>
      <c r="S338" s="22">
        <v>0.01</v>
      </c>
      <c r="T338" s="15"/>
      <c r="U338" s="15">
        <v>3.2</v>
      </c>
      <c r="V338" s="15">
        <v>27</v>
      </c>
      <c r="W338" s="15">
        <v>27</v>
      </c>
      <c r="X338" s="15">
        <v>5.0999999999999996</v>
      </c>
      <c r="Y338" s="15">
        <v>7.4</v>
      </c>
      <c r="Z338" s="15">
        <v>1420</v>
      </c>
      <c r="AA338" s="15">
        <v>1700</v>
      </c>
      <c r="AB338" s="15">
        <v>5</v>
      </c>
      <c r="AC338" s="15">
        <v>43</v>
      </c>
      <c r="AD338" s="15"/>
      <c r="AE338" s="15"/>
      <c r="AF338" s="15"/>
      <c r="AG338" s="15">
        <v>580</v>
      </c>
      <c r="AH338" s="22">
        <v>2.5000000000000001E-2</v>
      </c>
      <c r="AI338" s="22">
        <v>1E-3</v>
      </c>
      <c r="AJ338" s="15"/>
      <c r="AK338" s="15"/>
      <c r="AL338" s="15"/>
      <c r="AM338" s="15"/>
      <c r="AN338" s="15"/>
      <c r="AO338" s="15"/>
      <c r="AP338" s="15"/>
      <c r="AQ338" s="15"/>
      <c r="AR338" s="15"/>
      <c r="AS338" s="15"/>
      <c r="AT338" s="15">
        <v>230</v>
      </c>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21"/>
      <c r="BX338" s="15"/>
      <c r="BY338" s="15"/>
      <c r="BZ338" s="15"/>
    </row>
    <row r="339" spans="1:79" ht="15" customHeight="1" x14ac:dyDescent="0.2">
      <c r="A339" s="13">
        <v>44543</v>
      </c>
      <c r="B339" s="53">
        <v>0.4236111111111111</v>
      </c>
      <c r="C339" s="14" t="s">
        <v>78</v>
      </c>
      <c r="D339" s="11">
        <v>2798980</v>
      </c>
      <c r="E339" s="11" t="s">
        <v>80</v>
      </c>
      <c r="F339" s="15"/>
      <c r="G339" s="15">
        <v>1.8</v>
      </c>
      <c r="H339" s="15">
        <v>16.600000000000001</v>
      </c>
      <c r="I339" s="15">
        <v>857</v>
      </c>
      <c r="J339" s="15"/>
      <c r="K339" s="15"/>
      <c r="L339" s="15"/>
      <c r="M339" s="15">
        <v>85</v>
      </c>
      <c r="N339" s="15">
        <v>7</v>
      </c>
      <c r="O339" s="15">
        <v>133</v>
      </c>
      <c r="P339" s="15"/>
      <c r="Q339" s="15">
        <v>0.8</v>
      </c>
      <c r="R339" s="22">
        <v>1E-3</v>
      </c>
      <c r="S339" s="15">
        <v>3.1E-2</v>
      </c>
      <c r="T339" s="15"/>
      <c r="U339" s="15">
        <v>0.83</v>
      </c>
      <c r="V339" s="15">
        <v>0.77</v>
      </c>
      <c r="W339" s="15">
        <v>0.8</v>
      </c>
      <c r="X339" s="15">
        <v>0.36</v>
      </c>
      <c r="Y339" s="15">
        <v>0.41</v>
      </c>
      <c r="Z339" s="15">
        <v>28</v>
      </c>
      <c r="AA339" s="15">
        <v>34</v>
      </c>
      <c r="AB339" s="15">
        <v>7</v>
      </c>
      <c r="AC339" s="15">
        <v>10</v>
      </c>
      <c r="AD339" s="15"/>
      <c r="AE339" s="15"/>
      <c r="AF339" s="15"/>
      <c r="AG339" s="15"/>
      <c r="AH339" s="15">
        <v>0.12</v>
      </c>
      <c r="AI339" s="15">
        <v>0.128</v>
      </c>
      <c r="AJ339" s="15"/>
      <c r="AK339" s="15"/>
      <c r="AL339" s="15"/>
      <c r="AM339" s="15"/>
      <c r="AN339" s="15"/>
      <c r="AO339" s="15"/>
      <c r="AP339" s="15"/>
      <c r="AQ339" s="15"/>
      <c r="AR339" s="15"/>
      <c r="AS339" s="15">
        <v>18.899999999999999</v>
      </c>
      <c r="AT339" s="22">
        <v>5</v>
      </c>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v>0.06</v>
      </c>
      <c r="BV339" s="15" t="s">
        <v>86</v>
      </c>
      <c r="BW339" s="21">
        <v>30</v>
      </c>
      <c r="BX339" s="15">
        <v>0</v>
      </c>
      <c r="BY339" s="15">
        <v>0</v>
      </c>
      <c r="BZ339" s="15" t="s">
        <v>102</v>
      </c>
    </row>
    <row r="340" spans="1:79" ht="15" customHeight="1" x14ac:dyDescent="0.2">
      <c r="A340" s="13">
        <v>44543</v>
      </c>
      <c r="B340" s="53">
        <v>0.4375</v>
      </c>
      <c r="C340" s="14" t="s">
        <v>78</v>
      </c>
      <c r="D340" s="11">
        <v>2798980</v>
      </c>
      <c r="E340" s="11" t="s">
        <v>83</v>
      </c>
      <c r="F340" s="15"/>
      <c r="G340" s="15">
        <v>1.9</v>
      </c>
      <c r="H340" s="15">
        <v>15.8</v>
      </c>
      <c r="I340" s="15">
        <v>437</v>
      </c>
      <c r="J340" s="15"/>
      <c r="K340" s="15"/>
      <c r="L340" s="15"/>
      <c r="M340" s="15">
        <v>88</v>
      </c>
      <c r="N340" s="15">
        <v>10</v>
      </c>
      <c r="O340" s="15">
        <v>136</v>
      </c>
      <c r="P340" s="15"/>
      <c r="Q340" s="15">
        <v>0.78</v>
      </c>
      <c r="R340" s="22">
        <v>1E-3</v>
      </c>
      <c r="S340" s="15">
        <v>3.5999999999999997E-2</v>
      </c>
      <c r="T340" s="15"/>
      <c r="U340" s="15">
        <v>0.81</v>
      </c>
      <c r="V340" s="15">
        <v>0.91</v>
      </c>
      <c r="W340" s="15">
        <v>0.94</v>
      </c>
      <c r="X340" s="15">
        <v>0.38</v>
      </c>
      <c r="Y340" s="15">
        <v>0.48</v>
      </c>
      <c r="Z340" s="15">
        <v>39</v>
      </c>
      <c r="AA340" s="15">
        <v>94</v>
      </c>
      <c r="AB340" s="15">
        <v>10</v>
      </c>
      <c r="AC340" s="15">
        <v>11</v>
      </c>
      <c r="AD340" s="15"/>
      <c r="AE340" s="15"/>
      <c r="AF340" s="15"/>
      <c r="AG340" s="15"/>
      <c r="AH340" s="15">
        <v>0.13</v>
      </c>
      <c r="AI340" s="15">
        <v>0.13400000000000001</v>
      </c>
      <c r="AJ340" s="15"/>
      <c r="AK340" s="15"/>
      <c r="AL340" s="15"/>
      <c r="AM340" s="15"/>
      <c r="AN340" s="15"/>
      <c r="AO340" s="15"/>
      <c r="AP340" s="15"/>
      <c r="AQ340" s="15"/>
      <c r="AR340" s="15"/>
      <c r="AS340" s="15">
        <v>16</v>
      </c>
      <c r="AT340" s="22">
        <v>5</v>
      </c>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v>0.08</v>
      </c>
      <c r="BV340" s="15" t="s">
        <v>86</v>
      </c>
      <c r="BW340" s="21">
        <v>30</v>
      </c>
      <c r="BX340" s="15">
        <v>0</v>
      </c>
      <c r="BY340" s="15">
        <v>0</v>
      </c>
      <c r="BZ340" s="15" t="s">
        <v>102</v>
      </c>
    </row>
    <row r="341" spans="1:79" ht="15" customHeight="1" x14ac:dyDescent="0.2">
      <c r="A341" s="13">
        <v>44579</v>
      </c>
      <c r="B341" s="14">
        <v>0.35416666666666669</v>
      </c>
      <c r="C341" s="14" t="s">
        <v>78</v>
      </c>
      <c r="D341" s="11">
        <v>2833302</v>
      </c>
      <c r="E341" s="11" t="s">
        <v>79</v>
      </c>
      <c r="F341" s="15">
        <v>2905</v>
      </c>
      <c r="G341" s="15">
        <v>8.5</v>
      </c>
      <c r="H341" s="15">
        <v>10</v>
      </c>
      <c r="I341" s="15">
        <v>374</v>
      </c>
      <c r="J341" s="15"/>
      <c r="K341" s="15"/>
      <c r="L341" s="15"/>
      <c r="M341" s="15">
        <v>16.5</v>
      </c>
      <c r="N341" s="15">
        <v>45</v>
      </c>
      <c r="O341" s="15">
        <v>49</v>
      </c>
      <c r="P341" s="15"/>
      <c r="Q341" s="15">
        <v>0.48</v>
      </c>
      <c r="R341" s="15">
        <v>0.06</v>
      </c>
      <c r="S341" s="22">
        <v>0.01</v>
      </c>
      <c r="T341" s="15"/>
      <c r="U341" s="15">
        <v>0.53</v>
      </c>
      <c r="V341" s="15">
        <v>11.1</v>
      </c>
      <c r="W341" s="15">
        <v>11.1</v>
      </c>
      <c r="X341" s="15">
        <v>2.8</v>
      </c>
      <c r="Y341" s="15">
        <v>3.3</v>
      </c>
      <c r="Z341" s="15">
        <v>1230</v>
      </c>
      <c r="AA341" s="15">
        <v>1240</v>
      </c>
      <c r="AB341" s="15">
        <v>5</v>
      </c>
      <c r="AC341" s="15">
        <v>34</v>
      </c>
      <c r="AD341" s="15"/>
      <c r="AE341" s="15"/>
      <c r="AF341" s="15"/>
      <c r="AG341" s="15">
        <v>560</v>
      </c>
      <c r="AH341" s="15">
        <v>0.06</v>
      </c>
      <c r="AI341" s="15">
        <v>2E-3</v>
      </c>
      <c r="AJ341" s="15"/>
      <c r="AK341" s="15"/>
      <c r="AL341" s="15"/>
      <c r="AM341" s="15"/>
      <c r="AN341" s="15"/>
      <c r="AO341" s="15"/>
      <c r="AP341" s="15"/>
      <c r="AQ341" s="15"/>
      <c r="AR341" s="15"/>
      <c r="AS341" s="15"/>
      <c r="AT341" s="15">
        <v>1200</v>
      </c>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21"/>
      <c r="BX341" s="15"/>
      <c r="BY341" s="15"/>
      <c r="BZ341" s="15"/>
    </row>
    <row r="342" spans="1:79" ht="15" customHeight="1" x14ac:dyDescent="0.2">
      <c r="A342" s="13">
        <v>44580</v>
      </c>
      <c r="B342" s="53">
        <v>0.40625</v>
      </c>
      <c r="C342" s="14" t="s">
        <v>78</v>
      </c>
      <c r="D342" s="11">
        <v>2833302</v>
      </c>
      <c r="E342" s="11" t="s">
        <v>80</v>
      </c>
      <c r="F342" s="15"/>
      <c r="G342" s="15">
        <v>2.8</v>
      </c>
      <c r="H342" s="15">
        <v>13.1</v>
      </c>
      <c r="I342" s="15">
        <v>139.4</v>
      </c>
      <c r="J342" s="15"/>
      <c r="K342" s="15"/>
      <c r="L342" s="15"/>
      <c r="M342" s="15">
        <v>5.4</v>
      </c>
      <c r="N342" s="22">
        <v>1.5</v>
      </c>
      <c r="O342" s="15">
        <v>25</v>
      </c>
      <c r="P342" s="15"/>
      <c r="Q342" s="15">
        <v>5.5E-2</v>
      </c>
      <c r="R342" s="22">
        <v>1E-3</v>
      </c>
      <c r="S342" s="15">
        <v>4.2000000000000003E-2</v>
      </c>
      <c r="T342" s="15"/>
      <c r="U342" s="15">
        <v>9.7000000000000003E-2</v>
      </c>
      <c r="V342" s="22">
        <v>0.05</v>
      </c>
      <c r="W342" s="15">
        <v>0.12</v>
      </c>
      <c r="X342" s="15">
        <v>3.9E-2</v>
      </c>
      <c r="Y342" s="15">
        <v>4.8000000000000001E-2</v>
      </c>
      <c r="Z342" s="22">
        <v>3</v>
      </c>
      <c r="AA342" s="22">
        <v>3</v>
      </c>
      <c r="AB342" s="22">
        <v>1</v>
      </c>
      <c r="AC342" s="22">
        <v>1</v>
      </c>
      <c r="AD342" s="15"/>
      <c r="AE342" s="15"/>
      <c r="AF342" s="15"/>
      <c r="AG342" s="15"/>
      <c r="AH342" s="22">
        <v>0.01</v>
      </c>
      <c r="AI342" s="15">
        <v>1E-3</v>
      </c>
      <c r="AJ342" s="15"/>
      <c r="AK342" s="15"/>
      <c r="AL342" s="15"/>
      <c r="AM342" s="15"/>
      <c r="AN342" s="15"/>
      <c r="AO342" s="15"/>
      <c r="AP342" s="15"/>
      <c r="AQ342" s="15"/>
      <c r="AR342" s="15"/>
      <c r="AS342" s="15">
        <v>0.9</v>
      </c>
      <c r="AT342" s="22">
        <v>5</v>
      </c>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v>0.32</v>
      </c>
      <c r="BV342" s="15" t="s">
        <v>107</v>
      </c>
      <c r="BW342" s="21">
        <v>37.5</v>
      </c>
      <c r="BX342" s="15">
        <v>0</v>
      </c>
      <c r="BY342" s="15">
        <v>0</v>
      </c>
      <c r="BZ342" s="15" t="s">
        <v>82</v>
      </c>
    </row>
    <row r="343" spans="1:79" ht="15" customHeight="1" x14ac:dyDescent="0.2">
      <c r="A343" s="13">
        <v>44580</v>
      </c>
      <c r="B343" s="53">
        <v>0.38541666666666669</v>
      </c>
      <c r="C343" s="14" t="s">
        <v>78</v>
      </c>
      <c r="D343" s="11">
        <v>2833302</v>
      </c>
      <c r="E343" s="11" t="s">
        <v>83</v>
      </c>
      <c r="F343" s="15"/>
      <c r="G343" s="15">
        <v>2.9</v>
      </c>
      <c r="H343" s="15">
        <v>13.1</v>
      </c>
      <c r="I343" s="15">
        <v>127.4</v>
      </c>
      <c r="J343" s="15"/>
      <c r="K343" s="15"/>
      <c r="L343" s="15"/>
      <c r="M343" s="15">
        <v>22</v>
      </c>
      <c r="N343" s="15">
        <v>6</v>
      </c>
      <c r="O343" s="15">
        <v>43</v>
      </c>
      <c r="P343" s="15"/>
      <c r="Q343" s="15">
        <v>7.1999999999999995E-2</v>
      </c>
      <c r="R343" s="22">
        <v>1E-3</v>
      </c>
      <c r="S343" s="15">
        <v>0.04</v>
      </c>
      <c r="T343" s="15"/>
      <c r="U343" s="15">
        <v>0.113</v>
      </c>
      <c r="V343" s="15">
        <v>0.26</v>
      </c>
      <c r="W343" s="15">
        <v>0.3</v>
      </c>
      <c r="X343" s="15">
        <v>0.04</v>
      </c>
      <c r="Y343" s="15">
        <v>0.105</v>
      </c>
      <c r="Z343" s="15">
        <v>17</v>
      </c>
      <c r="AA343" s="15">
        <v>26</v>
      </c>
      <c r="AB343" s="22">
        <v>1</v>
      </c>
      <c r="AC343" s="15">
        <v>2</v>
      </c>
      <c r="AD343" s="15"/>
      <c r="AE343" s="15"/>
      <c r="AF343" s="15"/>
      <c r="AG343" s="15"/>
      <c r="AH343" s="22">
        <v>0.01</v>
      </c>
      <c r="AI343" s="15">
        <v>0.01</v>
      </c>
      <c r="AJ343" s="15"/>
      <c r="AK343" s="15"/>
      <c r="AL343" s="15"/>
      <c r="AM343" s="15"/>
      <c r="AN343" s="15"/>
      <c r="AO343" s="15"/>
      <c r="AP343" s="15"/>
      <c r="AQ343" s="15"/>
      <c r="AR343" s="15"/>
      <c r="AS343" s="15">
        <v>3.3</v>
      </c>
      <c r="AT343" s="22">
        <v>5</v>
      </c>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v>0.24</v>
      </c>
      <c r="BV343" s="15" t="s">
        <v>87</v>
      </c>
      <c r="BW343" s="21">
        <v>27.5</v>
      </c>
      <c r="BX343" s="15">
        <v>0</v>
      </c>
      <c r="BY343" s="51">
        <v>0.01</v>
      </c>
      <c r="BZ343" s="15" t="s">
        <v>82</v>
      </c>
    </row>
    <row r="344" spans="1:79" s="4" customFormat="1" ht="15" customHeight="1" x14ac:dyDescent="0.2">
      <c r="A344" s="13">
        <v>44613</v>
      </c>
      <c r="B344" s="14">
        <v>0.33333333333333331</v>
      </c>
      <c r="C344" s="14" t="s">
        <v>78</v>
      </c>
      <c r="D344" s="11">
        <v>2889003</v>
      </c>
      <c r="E344" s="11" t="s">
        <v>79</v>
      </c>
      <c r="F344" s="15">
        <v>3521</v>
      </c>
      <c r="G344" s="15">
        <v>8.5</v>
      </c>
      <c r="H344" s="15">
        <v>10</v>
      </c>
      <c r="I344" s="15">
        <v>429</v>
      </c>
      <c r="J344" s="15"/>
      <c r="K344" s="15"/>
      <c r="L344" s="15"/>
      <c r="M344" s="15">
        <v>54</v>
      </c>
      <c r="N344" s="15">
        <v>124</v>
      </c>
      <c r="O344" s="15">
        <v>149</v>
      </c>
      <c r="P344" s="15"/>
      <c r="Q344" s="15">
        <v>1.21</v>
      </c>
      <c r="R344" s="22">
        <v>0.05</v>
      </c>
      <c r="S344" s="15">
        <v>0.05</v>
      </c>
      <c r="T344" s="15"/>
      <c r="U344" s="15">
        <v>1.25</v>
      </c>
      <c r="V344" s="15">
        <v>24</v>
      </c>
      <c r="W344" s="15">
        <v>24</v>
      </c>
      <c r="X344" s="15">
        <v>2.6</v>
      </c>
      <c r="Y344" s="15">
        <v>4.3</v>
      </c>
      <c r="Z344" s="15">
        <v>1300</v>
      </c>
      <c r="AA344" s="15">
        <v>1540</v>
      </c>
      <c r="AB344" s="15">
        <v>5</v>
      </c>
      <c r="AC344" s="15">
        <v>43</v>
      </c>
      <c r="AD344" s="15"/>
      <c r="AE344" s="15"/>
      <c r="AF344" s="15"/>
      <c r="AG344" s="15">
        <v>750</v>
      </c>
      <c r="AH344" s="15">
        <v>0.15</v>
      </c>
      <c r="AI344" s="15">
        <v>7.0000000000000001E-3</v>
      </c>
      <c r="AJ344" s="15"/>
      <c r="AK344" s="15"/>
      <c r="AL344" s="15"/>
      <c r="AM344" s="15"/>
      <c r="AN344" s="15"/>
      <c r="AO344" s="15"/>
      <c r="AP344" s="15"/>
      <c r="AQ344" s="15"/>
      <c r="AR344" s="15"/>
      <c r="AS344" s="15"/>
      <c r="AT344" s="15">
        <v>2000</v>
      </c>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21"/>
      <c r="BX344" s="15"/>
      <c r="BY344" s="15"/>
      <c r="BZ344" s="15"/>
    </row>
    <row r="345" spans="1:79" ht="15" customHeight="1" x14ac:dyDescent="0.2">
      <c r="A345" s="13">
        <v>44614</v>
      </c>
      <c r="B345" s="53">
        <v>0.40972222222222227</v>
      </c>
      <c r="C345" s="14" t="s">
        <v>78</v>
      </c>
      <c r="D345" s="11">
        <v>2889003</v>
      </c>
      <c r="E345" s="11" t="s">
        <v>80</v>
      </c>
      <c r="F345" s="11"/>
      <c r="G345" s="15">
        <v>2.6</v>
      </c>
      <c r="H345" s="15">
        <v>13.2</v>
      </c>
      <c r="I345" s="15">
        <v>193.9</v>
      </c>
      <c r="J345" s="15"/>
      <c r="K345" s="15"/>
      <c r="L345" s="15"/>
      <c r="M345" s="15">
        <v>169</v>
      </c>
      <c r="N345" s="15">
        <v>11</v>
      </c>
      <c r="O345" s="15">
        <v>240</v>
      </c>
      <c r="P345" s="15"/>
      <c r="Q345" s="15">
        <v>0.17199999999999999</v>
      </c>
      <c r="R345" s="22">
        <v>1E-3</v>
      </c>
      <c r="S345" s="15">
        <v>4.2999999999999997E-2</v>
      </c>
      <c r="T345" s="15"/>
      <c r="U345" s="15">
        <v>0.22</v>
      </c>
      <c r="V345" s="15">
        <v>0.28000000000000003</v>
      </c>
      <c r="W345" s="15">
        <v>0.33</v>
      </c>
      <c r="X345" s="15">
        <v>7.5999999999999998E-2</v>
      </c>
      <c r="Y345" s="15">
        <v>0.109</v>
      </c>
      <c r="Z345" s="15">
        <v>24</v>
      </c>
      <c r="AA345" s="15">
        <v>6</v>
      </c>
      <c r="AB345" s="22">
        <v>1</v>
      </c>
      <c r="AC345" s="15">
        <v>5</v>
      </c>
      <c r="AD345" s="15"/>
      <c r="AE345" s="15"/>
      <c r="AF345" s="15"/>
      <c r="AG345" s="15"/>
      <c r="AH345" s="15">
        <v>0.02</v>
      </c>
      <c r="AI345" s="15">
        <v>2.1999999999999999E-2</v>
      </c>
      <c r="AJ345" s="15"/>
      <c r="AK345" s="15"/>
      <c r="AL345" s="15"/>
      <c r="AM345" s="15"/>
      <c r="AN345" s="15"/>
      <c r="AO345" s="15"/>
      <c r="AP345" s="15"/>
      <c r="AQ345" s="15"/>
      <c r="AR345" s="15"/>
      <c r="AS345" s="15">
        <v>3.3</v>
      </c>
      <c r="AT345" s="22">
        <v>5</v>
      </c>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v>0.09</v>
      </c>
      <c r="BV345" s="15" t="s">
        <v>87</v>
      </c>
      <c r="BW345" s="21">
        <v>27.5</v>
      </c>
      <c r="BX345" s="15">
        <v>0</v>
      </c>
      <c r="BY345" s="15">
        <v>0</v>
      </c>
      <c r="BZ345" s="15" t="s">
        <v>110</v>
      </c>
    </row>
    <row r="346" spans="1:79" ht="15" customHeight="1" x14ac:dyDescent="0.2">
      <c r="A346" s="13">
        <v>44614</v>
      </c>
      <c r="B346" s="53">
        <v>0.375</v>
      </c>
      <c r="C346" s="14" t="s">
        <v>78</v>
      </c>
      <c r="D346" s="11">
        <v>2889003</v>
      </c>
      <c r="E346" s="11" t="s">
        <v>83</v>
      </c>
      <c r="F346" s="11"/>
      <c r="G346" s="15">
        <v>2.7</v>
      </c>
      <c r="H346" s="15">
        <v>12.4</v>
      </c>
      <c r="I346" s="15">
        <v>170.5</v>
      </c>
      <c r="J346" s="15"/>
      <c r="K346" s="15"/>
      <c r="L346" s="15"/>
      <c r="M346" s="15">
        <v>160</v>
      </c>
      <c r="N346" s="15">
        <v>18</v>
      </c>
      <c r="O346" s="15">
        <v>270</v>
      </c>
      <c r="P346" s="15"/>
      <c r="Q346" s="15">
        <v>0.184</v>
      </c>
      <c r="R346" s="22">
        <v>1E-3</v>
      </c>
      <c r="S346" s="15">
        <v>4.1000000000000002E-2</v>
      </c>
      <c r="T346" s="15"/>
      <c r="U346" s="15">
        <v>0.23</v>
      </c>
      <c r="V346" s="15">
        <v>0.43</v>
      </c>
      <c r="W346" s="15">
        <v>0.47</v>
      </c>
      <c r="X346" s="15">
        <v>6.0999999999999999E-2</v>
      </c>
      <c r="Y346" s="15">
        <v>0.17799999999999999</v>
      </c>
      <c r="Z346" s="15">
        <v>16</v>
      </c>
      <c r="AA346" s="15">
        <v>55</v>
      </c>
      <c r="AB346" s="22">
        <v>1</v>
      </c>
      <c r="AC346" s="15">
        <v>3</v>
      </c>
      <c r="AD346" s="15"/>
      <c r="AE346" s="15"/>
      <c r="AF346" s="15"/>
      <c r="AG346" s="15"/>
      <c r="AH346" s="22">
        <v>0.01</v>
      </c>
      <c r="AI346" s="15">
        <v>0.02</v>
      </c>
      <c r="AJ346" s="15"/>
      <c r="AK346" s="15"/>
      <c r="AL346" s="15"/>
      <c r="AM346" s="15"/>
      <c r="AN346" s="15"/>
      <c r="AO346" s="15"/>
      <c r="AP346" s="15"/>
      <c r="AQ346" s="15"/>
      <c r="AR346" s="15"/>
      <c r="AS346" s="15">
        <v>4.9000000000000004</v>
      </c>
      <c r="AT346" s="22">
        <v>5</v>
      </c>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v>0.08</v>
      </c>
      <c r="BV346" s="15" t="s">
        <v>87</v>
      </c>
      <c r="BW346" s="21">
        <v>27.5</v>
      </c>
      <c r="BX346" s="15">
        <v>0</v>
      </c>
      <c r="BY346" s="15">
        <v>0</v>
      </c>
      <c r="BZ346" s="15" t="s">
        <v>110</v>
      </c>
    </row>
    <row r="347" spans="1:79" ht="15" customHeight="1" x14ac:dyDescent="0.2">
      <c r="A347" s="13">
        <v>44627</v>
      </c>
      <c r="B347" s="14">
        <v>0.33333333333333331</v>
      </c>
      <c r="C347" s="14" t="s">
        <v>78</v>
      </c>
      <c r="D347" s="11">
        <v>2907800</v>
      </c>
      <c r="E347" s="11" t="s">
        <v>79</v>
      </c>
      <c r="F347" s="15">
        <v>3128</v>
      </c>
      <c r="G347" s="15"/>
      <c r="H347" s="15"/>
      <c r="I347" s="15"/>
      <c r="J347" s="15"/>
      <c r="K347" s="15"/>
      <c r="L347" s="15"/>
      <c r="M347" s="15"/>
      <c r="N347" s="15"/>
      <c r="O347" s="15"/>
      <c r="P347" s="15"/>
      <c r="Q347" s="15"/>
      <c r="R347" s="22"/>
      <c r="S347" s="15"/>
      <c r="T347" s="15"/>
      <c r="U347" s="15"/>
      <c r="V347" s="15"/>
      <c r="W347" s="15"/>
      <c r="X347" s="15"/>
      <c r="Y347" s="15"/>
      <c r="Z347" s="15"/>
      <c r="AA347" s="15"/>
      <c r="AB347" s="15"/>
      <c r="AC347" s="15"/>
      <c r="AD347" s="15"/>
      <c r="AE347" s="15"/>
      <c r="AF347" s="15"/>
      <c r="AG347" s="15"/>
      <c r="AH347" s="15">
        <v>0.05</v>
      </c>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21"/>
      <c r="BX347" s="15"/>
      <c r="BY347" s="15"/>
      <c r="BZ347" s="15"/>
    </row>
    <row r="348" spans="1:79" ht="15" customHeight="1" x14ac:dyDescent="0.2">
      <c r="A348" s="13">
        <v>44633</v>
      </c>
      <c r="B348" s="14">
        <v>0.35416666666666669</v>
      </c>
      <c r="C348" s="14" t="s">
        <v>78</v>
      </c>
      <c r="D348" s="11">
        <v>2916187</v>
      </c>
      <c r="E348" s="11" t="s">
        <v>79</v>
      </c>
      <c r="F348" s="15">
        <v>3103</v>
      </c>
      <c r="G348" s="15">
        <v>8.6</v>
      </c>
      <c r="H348" s="15">
        <v>10</v>
      </c>
      <c r="I348" s="15">
        <v>356</v>
      </c>
      <c r="J348" s="15"/>
      <c r="K348" s="15"/>
      <c r="L348" s="15"/>
      <c r="M348" s="15">
        <v>30</v>
      </c>
      <c r="N348" s="15">
        <v>46</v>
      </c>
      <c r="O348" s="15">
        <v>55</v>
      </c>
      <c r="P348" s="15"/>
      <c r="Q348" s="15">
        <v>5</v>
      </c>
      <c r="R348" s="16">
        <v>0.76</v>
      </c>
      <c r="S348" s="15">
        <v>0.5</v>
      </c>
      <c r="T348" s="15"/>
      <c r="U348" s="15">
        <v>6.2</v>
      </c>
      <c r="V348" s="15">
        <v>18</v>
      </c>
      <c r="W348" s="15">
        <v>19.3</v>
      </c>
      <c r="X348" s="15">
        <v>4.0999999999999996</v>
      </c>
      <c r="Y348" s="15">
        <v>5.3</v>
      </c>
      <c r="Z348" s="15">
        <v>1030</v>
      </c>
      <c r="AA348" s="15">
        <v>1140</v>
      </c>
      <c r="AB348" s="22">
        <v>1</v>
      </c>
      <c r="AC348" s="15">
        <v>21</v>
      </c>
      <c r="AD348" s="15"/>
      <c r="AE348" s="15"/>
      <c r="AF348" s="15"/>
      <c r="AG348" s="15">
        <v>510</v>
      </c>
      <c r="AH348" s="22">
        <v>2.5000000000000001E-2</v>
      </c>
      <c r="AI348" s="22">
        <v>1E-3</v>
      </c>
      <c r="AJ348" s="15"/>
      <c r="AK348" s="15"/>
      <c r="AL348" s="15"/>
      <c r="AM348" s="15"/>
      <c r="AN348" s="15"/>
      <c r="AO348" s="15"/>
      <c r="AP348" s="15"/>
      <c r="AQ348" s="15"/>
      <c r="AR348" s="15"/>
      <c r="AS348" s="15"/>
      <c r="AT348" s="15">
        <v>600</v>
      </c>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21"/>
      <c r="BX348" s="15"/>
      <c r="BY348" s="15"/>
      <c r="BZ348" s="15"/>
    </row>
    <row r="349" spans="1:79" ht="15" customHeight="1" x14ac:dyDescent="0.2">
      <c r="A349" s="13">
        <v>44634</v>
      </c>
      <c r="B349" s="53">
        <v>0.4375</v>
      </c>
      <c r="C349" s="14" t="s">
        <v>78</v>
      </c>
      <c r="D349" s="11">
        <v>2916187</v>
      </c>
      <c r="E349" s="11" t="s">
        <v>80</v>
      </c>
      <c r="F349" s="11"/>
      <c r="G349" s="15">
        <v>2.5</v>
      </c>
      <c r="H349" s="15">
        <v>13.1</v>
      </c>
      <c r="I349" s="15">
        <v>238</v>
      </c>
      <c r="J349" s="15"/>
      <c r="K349" s="15"/>
      <c r="L349" s="15"/>
      <c r="M349" s="15">
        <v>100</v>
      </c>
      <c r="N349" s="15">
        <v>6</v>
      </c>
      <c r="O349" s="15">
        <v>184</v>
      </c>
      <c r="P349" s="15"/>
      <c r="Q349" s="15">
        <v>0.17299999999999999</v>
      </c>
      <c r="R349" s="22">
        <v>1E-3</v>
      </c>
      <c r="S349" s="15">
        <v>3.9E-2</v>
      </c>
      <c r="T349" s="15"/>
      <c r="U349" s="15">
        <v>0.21</v>
      </c>
      <c r="V349" s="15">
        <v>0.24</v>
      </c>
      <c r="W349" s="15">
        <v>0.28000000000000003</v>
      </c>
      <c r="X349" s="15">
        <v>8.8999999999999996E-2</v>
      </c>
      <c r="Y349" s="15">
        <v>0.14399999999999999</v>
      </c>
      <c r="Z349" s="15">
        <v>7</v>
      </c>
      <c r="AA349" s="15">
        <v>8</v>
      </c>
      <c r="AB349" s="22">
        <v>1</v>
      </c>
      <c r="AC349" s="15">
        <v>5</v>
      </c>
      <c r="AD349" s="15"/>
      <c r="AE349" s="15"/>
      <c r="AF349" s="15"/>
      <c r="AG349" s="15"/>
      <c r="AH349" s="15">
        <v>0.03</v>
      </c>
      <c r="AI349" s="15">
        <v>3.1E-2</v>
      </c>
      <c r="AJ349" s="15"/>
      <c r="AK349" s="15"/>
      <c r="AL349" s="15"/>
      <c r="AM349" s="15"/>
      <c r="AN349" s="15"/>
      <c r="AO349" s="15"/>
      <c r="AP349" s="15"/>
      <c r="AQ349" s="15"/>
      <c r="AR349" s="15"/>
      <c r="AS349" s="15">
        <v>0.6</v>
      </c>
      <c r="AT349" s="22">
        <v>5</v>
      </c>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v>7.0000000000000007E-2</v>
      </c>
      <c r="BV349" s="15" t="s">
        <v>86</v>
      </c>
      <c r="BW349" s="21">
        <v>30</v>
      </c>
      <c r="BX349" s="15">
        <v>0</v>
      </c>
      <c r="BY349" s="15">
        <v>0</v>
      </c>
      <c r="BZ349" s="15" t="s">
        <v>109</v>
      </c>
    </row>
    <row r="350" spans="1:79" ht="15" customHeight="1" x14ac:dyDescent="0.2">
      <c r="A350" s="13">
        <v>44634</v>
      </c>
      <c r="B350" s="53">
        <v>0.46875</v>
      </c>
      <c r="C350" s="14" t="s">
        <v>78</v>
      </c>
      <c r="D350" s="11">
        <v>2916187</v>
      </c>
      <c r="E350" s="11" t="s">
        <v>83</v>
      </c>
      <c r="F350" s="11"/>
      <c r="G350" s="15">
        <v>2.6</v>
      </c>
      <c r="H350" s="15">
        <v>11.7</v>
      </c>
      <c r="I350" s="15">
        <v>206</v>
      </c>
      <c r="J350" s="15"/>
      <c r="K350" s="15"/>
      <c r="L350" s="15"/>
      <c r="M350" s="15">
        <v>85</v>
      </c>
      <c r="N350" s="15">
        <v>10</v>
      </c>
      <c r="O350" s="15">
        <v>194</v>
      </c>
      <c r="P350" s="15"/>
      <c r="Q350" s="15">
        <v>0.19400000000000001</v>
      </c>
      <c r="R350" s="15">
        <v>7.0000000000000001E-3</v>
      </c>
      <c r="S350" s="15">
        <v>4.4999999999999998E-2</v>
      </c>
      <c r="T350" s="15"/>
      <c r="U350" s="15">
        <v>0.25</v>
      </c>
      <c r="V350" s="15">
        <v>0.36</v>
      </c>
      <c r="W350" s="15">
        <v>0.41</v>
      </c>
      <c r="X350" s="15">
        <v>0.10299999999999999</v>
      </c>
      <c r="Y350" s="15">
        <v>0.19600000000000001</v>
      </c>
      <c r="Z350" s="15">
        <v>28</v>
      </c>
      <c r="AA350" s="15">
        <v>32</v>
      </c>
      <c r="AB350" s="22">
        <v>1</v>
      </c>
      <c r="AC350" s="15">
        <v>3</v>
      </c>
      <c r="AD350" s="15"/>
      <c r="AE350" s="15"/>
      <c r="AF350" s="15"/>
      <c r="AG350" s="15"/>
      <c r="AH350" s="22">
        <v>0.01</v>
      </c>
      <c r="AI350" s="15">
        <v>0.02</v>
      </c>
      <c r="AJ350" s="15"/>
      <c r="AK350" s="15"/>
      <c r="AL350" s="15"/>
      <c r="AM350" s="15"/>
      <c r="AN350" s="15"/>
      <c r="AO350" s="15"/>
      <c r="AP350" s="15"/>
      <c r="AQ350" s="15"/>
      <c r="AR350" s="15"/>
      <c r="AS350" s="15">
        <v>2.8</v>
      </c>
      <c r="AT350" s="22">
        <v>5</v>
      </c>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v>7.0000000000000007E-2</v>
      </c>
      <c r="BV350" s="15" t="s">
        <v>85</v>
      </c>
      <c r="BW350" s="21">
        <v>25</v>
      </c>
      <c r="BX350" s="15">
        <v>0</v>
      </c>
      <c r="BY350" s="15">
        <v>0</v>
      </c>
      <c r="BZ350" s="15" t="s">
        <v>109</v>
      </c>
    </row>
    <row r="351" spans="1:79" ht="15" customHeight="1" x14ac:dyDescent="0.2">
      <c r="A351" s="13">
        <v>44662</v>
      </c>
      <c r="B351" s="14">
        <v>0.35416666666666669</v>
      </c>
      <c r="C351" s="14" t="s">
        <v>78</v>
      </c>
      <c r="D351" s="11">
        <v>2953660</v>
      </c>
      <c r="E351" s="11" t="s">
        <v>79</v>
      </c>
      <c r="F351" s="15">
        <v>3764</v>
      </c>
      <c r="G351" s="15">
        <v>8.3000000000000007</v>
      </c>
      <c r="H351" s="15">
        <v>10</v>
      </c>
      <c r="I351" s="15">
        <v>294</v>
      </c>
      <c r="J351" s="15"/>
      <c r="K351" s="15"/>
      <c r="L351" s="15"/>
      <c r="M351" s="15">
        <v>20</v>
      </c>
      <c r="N351" s="15">
        <v>44</v>
      </c>
      <c r="O351" s="15">
        <v>49</v>
      </c>
      <c r="P351" s="15"/>
      <c r="Q351" s="15">
        <v>2.5999999999999999E-2</v>
      </c>
      <c r="R351" s="22">
        <v>0.01</v>
      </c>
      <c r="S351" s="15">
        <v>0.01</v>
      </c>
      <c r="T351" s="15"/>
      <c r="U351" s="15">
        <v>0.03</v>
      </c>
      <c r="V351" s="15">
        <v>8.8000000000000007</v>
      </c>
      <c r="W351" s="15">
        <v>8.8000000000000007</v>
      </c>
      <c r="X351" s="15">
        <v>2.6</v>
      </c>
      <c r="Y351" s="15">
        <v>3.4</v>
      </c>
      <c r="Z351" s="15">
        <v>1000</v>
      </c>
      <c r="AA351" s="15">
        <v>1250</v>
      </c>
      <c r="AB351" s="15">
        <v>8</v>
      </c>
      <c r="AC351" s="15">
        <v>47</v>
      </c>
      <c r="AD351" s="15"/>
      <c r="AE351" s="15"/>
      <c r="AF351" s="15"/>
      <c r="AG351" s="15">
        <v>490</v>
      </c>
      <c r="AH351" s="22">
        <v>2.5000000000000001E-2</v>
      </c>
      <c r="AI351" s="22">
        <v>1E-3</v>
      </c>
      <c r="AJ351" s="15"/>
      <c r="AK351" s="15"/>
      <c r="AL351" s="15"/>
      <c r="AM351" s="15"/>
      <c r="AN351" s="15"/>
      <c r="AO351" s="15"/>
      <c r="AP351" s="15"/>
      <c r="AQ351" s="15"/>
      <c r="AR351" s="15"/>
      <c r="AS351" s="15"/>
      <c r="AT351" s="15">
        <v>12000</v>
      </c>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21"/>
      <c r="BX351" s="15"/>
      <c r="BY351" s="15"/>
      <c r="BZ351" s="15"/>
    </row>
    <row r="352" spans="1:79" ht="15" customHeight="1" x14ac:dyDescent="0.2">
      <c r="A352" s="13">
        <v>44663</v>
      </c>
      <c r="B352" s="53">
        <v>0.46527777777777773</v>
      </c>
      <c r="C352" s="14" t="s">
        <v>78</v>
      </c>
      <c r="D352" s="11">
        <v>2955285</v>
      </c>
      <c r="E352" s="11" t="s">
        <v>80</v>
      </c>
      <c r="F352" s="15"/>
      <c r="G352" s="15">
        <v>3.1</v>
      </c>
      <c r="H352" s="15">
        <v>12.5</v>
      </c>
      <c r="I352" s="15">
        <v>102.2</v>
      </c>
      <c r="J352" s="52"/>
      <c r="K352" s="52"/>
      <c r="L352" s="52"/>
      <c r="M352" s="15">
        <v>52</v>
      </c>
      <c r="N352" s="15">
        <v>3</v>
      </c>
      <c r="O352" s="15">
        <v>81</v>
      </c>
      <c r="P352" s="15"/>
      <c r="Q352" s="15">
        <v>0.11</v>
      </c>
      <c r="R352" s="22">
        <v>1E-3</v>
      </c>
      <c r="S352" s="15">
        <v>4.5999999999999999E-2</v>
      </c>
      <c r="T352" s="52"/>
      <c r="U352" s="15">
        <v>0.156</v>
      </c>
      <c r="V352" s="15">
        <v>0.11</v>
      </c>
      <c r="W352" s="15">
        <v>0.16</v>
      </c>
      <c r="X352" s="15">
        <v>0.03</v>
      </c>
      <c r="Y352" s="15">
        <v>0.05</v>
      </c>
      <c r="Z352" s="22">
        <v>3</v>
      </c>
      <c r="AA352" s="22">
        <v>3</v>
      </c>
      <c r="AB352" s="22">
        <v>1</v>
      </c>
      <c r="AC352" s="22">
        <v>1</v>
      </c>
      <c r="AD352" s="52"/>
      <c r="AE352" s="52"/>
      <c r="AF352" s="52"/>
      <c r="AG352" s="52"/>
      <c r="AH352" s="22">
        <v>2E-3</v>
      </c>
      <c r="AI352" s="22">
        <v>1E-3</v>
      </c>
      <c r="AJ352" s="52"/>
      <c r="AK352" s="52"/>
      <c r="AL352" s="52"/>
      <c r="AM352" s="52"/>
      <c r="AN352" s="52"/>
      <c r="AO352" s="52"/>
      <c r="AP352" s="52"/>
      <c r="AQ352" s="52"/>
      <c r="AR352" s="52"/>
      <c r="AS352" s="15">
        <v>3.6</v>
      </c>
      <c r="AT352" s="22">
        <v>5</v>
      </c>
      <c r="AU352" s="52"/>
      <c r="AV352" s="52"/>
      <c r="AW352" s="52"/>
      <c r="AX352" s="52"/>
      <c r="AY352" s="52"/>
      <c r="AZ352" s="52"/>
      <c r="BA352" s="52"/>
      <c r="BB352" s="52"/>
      <c r="BC352" s="52"/>
      <c r="BD352" s="52"/>
      <c r="BE352" s="52"/>
      <c r="BF352" s="52"/>
      <c r="BG352" s="52"/>
      <c r="BH352" s="52"/>
      <c r="BI352" s="52"/>
      <c r="BJ352" s="52"/>
      <c r="BK352" s="52"/>
      <c r="BL352" s="52"/>
      <c r="BM352" s="52"/>
      <c r="BN352" s="52"/>
      <c r="BO352" s="52"/>
      <c r="BP352" s="52"/>
      <c r="BQ352" s="52"/>
      <c r="BR352" s="52"/>
      <c r="BS352" s="52"/>
      <c r="BT352" s="52"/>
      <c r="BU352" s="15">
        <v>0.11</v>
      </c>
      <c r="BV352" s="15" t="s">
        <v>87</v>
      </c>
      <c r="BW352" s="21">
        <v>27.5</v>
      </c>
      <c r="BX352" s="15">
        <v>0</v>
      </c>
      <c r="BY352" s="15">
        <v>0</v>
      </c>
      <c r="BZ352" s="15" t="s">
        <v>109</v>
      </c>
      <c r="CA352"/>
    </row>
    <row r="353" spans="1:78" ht="15" customHeight="1" x14ac:dyDescent="0.2">
      <c r="A353" s="13">
        <v>44663</v>
      </c>
      <c r="B353" s="53">
        <v>0.44444444444444442</v>
      </c>
      <c r="C353" s="14" t="s">
        <v>78</v>
      </c>
      <c r="D353" s="11">
        <v>2955285</v>
      </c>
      <c r="E353" s="11" t="s">
        <v>83</v>
      </c>
      <c r="F353" s="15"/>
      <c r="G353" s="15">
        <v>3.9</v>
      </c>
      <c r="H353" s="15">
        <v>11.1</v>
      </c>
      <c r="I353" s="15">
        <v>85.9</v>
      </c>
      <c r="J353" s="15"/>
      <c r="K353" s="15"/>
      <c r="L353" s="15"/>
      <c r="M353" s="15">
        <v>69</v>
      </c>
      <c r="N353" s="15">
        <v>20</v>
      </c>
      <c r="O353" s="15">
        <v>123</v>
      </c>
      <c r="P353" s="15"/>
      <c r="Q353" s="15">
        <v>0.109</v>
      </c>
      <c r="R353" s="22">
        <v>1E-3</v>
      </c>
      <c r="S353" s="15">
        <v>4.4999999999999998E-2</v>
      </c>
      <c r="T353" s="15"/>
      <c r="U353" s="15">
        <v>0.155</v>
      </c>
      <c r="V353" s="15">
        <v>0.3</v>
      </c>
      <c r="W353" s="15">
        <v>0.35</v>
      </c>
      <c r="X353" s="15">
        <v>6.0000000000000001E-3</v>
      </c>
      <c r="Y353" s="15">
        <v>0.14499999999999999</v>
      </c>
      <c r="Z353" s="15">
        <v>16</v>
      </c>
      <c r="AA353" s="15">
        <v>34</v>
      </c>
      <c r="AB353" s="22">
        <v>1</v>
      </c>
      <c r="AC353" s="22">
        <v>1</v>
      </c>
      <c r="AD353" s="15"/>
      <c r="AE353" s="15"/>
      <c r="AF353" s="15"/>
      <c r="AG353" s="15"/>
      <c r="AH353" s="22">
        <v>2E-3</v>
      </c>
      <c r="AI353" s="22">
        <v>1E-3</v>
      </c>
      <c r="AJ353" s="15"/>
      <c r="AK353" s="15"/>
      <c r="AL353" s="15"/>
      <c r="AM353" s="15"/>
      <c r="AN353" s="15"/>
      <c r="AO353" s="15"/>
      <c r="AP353" s="15"/>
      <c r="AQ353" s="15"/>
      <c r="AR353" s="15"/>
      <c r="AS353" s="15">
        <v>7.8</v>
      </c>
      <c r="AT353" s="15">
        <v>10</v>
      </c>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v>0.1</v>
      </c>
      <c r="BV353" s="15" t="s">
        <v>87</v>
      </c>
      <c r="BW353" s="21">
        <v>27.5</v>
      </c>
      <c r="BX353" s="15">
        <v>0</v>
      </c>
      <c r="BY353" s="15">
        <v>0</v>
      </c>
      <c r="BZ353" s="15" t="s">
        <v>109</v>
      </c>
    </row>
    <row r="354" spans="1:78" ht="15" customHeight="1" x14ac:dyDescent="0.2">
      <c r="A354" s="13">
        <v>44697</v>
      </c>
      <c r="B354" s="14">
        <v>0.35416666666666669</v>
      </c>
      <c r="C354" s="14" t="s">
        <v>78</v>
      </c>
      <c r="D354" s="11">
        <v>2990630</v>
      </c>
      <c r="E354" s="11" t="s">
        <v>79</v>
      </c>
      <c r="F354" s="15">
        <v>3096</v>
      </c>
      <c r="G354" s="15">
        <v>8.4</v>
      </c>
      <c r="H354" s="15">
        <v>10</v>
      </c>
      <c r="I354" s="15">
        <v>390</v>
      </c>
      <c r="J354" s="15"/>
      <c r="K354" s="15"/>
      <c r="L354" s="15"/>
      <c r="M354" s="15">
        <v>47</v>
      </c>
      <c r="N354" s="15">
        <v>99</v>
      </c>
      <c r="O354" s="15">
        <v>112</v>
      </c>
      <c r="P354" s="15"/>
      <c r="Q354" s="15">
        <v>1.1000000000000001</v>
      </c>
      <c r="R354" s="22">
        <v>0.05</v>
      </c>
      <c r="S354" s="15">
        <v>0.05</v>
      </c>
      <c r="T354" s="15"/>
      <c r="U354" s="15">
        <v>1.2</v>
      </c>
      <c r="V354" s="15">
        <v>18.5</v>
      </c>
      <c r="W354" s="15">
        <v>18.600000000000001</v>
      </c>
      <c r="X354" s="15">
        <v>0.6</v>
      </c>
      <c r="Y354" s="15">
        <v>1.96</v>
      </c>
      <c r="Z354" s="15">
        <v>1040</v>
      </c>
      <c r="AA354" s="15">
        <v>2000</v>
      </c>
      <c r="AB354" s="22">
        <v>1</v>
      </c>
      <c r="AC354" s="15">
        <v>37</v>
      </c>
      <c r="AD354" s="15"/>
      <c r="AE354" s="15">
        <v>460</v>
      </c>
      <c r="AF354" s="15"/>
      <c r="AG354" s="15">
        <v>490</v>
      </c>
      <c r="AH354" s="22">
        <v>2.5000000000000001E-2</v>
      </c>
      <c r="AI354" s="22">
        <v>1E-3</v>
      </c>
      <c r="AJ354" s="15"/>
      <c r="AK354" s="15"/>
      <c r="AL354" s="15"/>
      <c r="AM354" s="15"/>
      <c r="AN354" s="15"/>
      <c r="AO354" s="15"/>
      <c r="AP354" s="15"/>
      <c r="AQ354" s="15"/>
      <c r="AR354" s="15"/>
      <c r="AS354" s="15"/>
      <c r="AT354" s="15">
        <v>2400</v>
      </c>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21"/>
      <c r="BX354" s="15"/>
      <c r="BY354" s="15"/>
      <c r="BZ354" s="15"/>
    </row>
    <row r="355" spans="1:78" ht="15" customHeight="1" x14ac:dyDescent="0.2">
      <c r="A355" s="13">
        <v>44698</v>
      </c>
      <c r="B355" s="53">
        <v>0.40625</v>
      </c>
      <c r="C355" s="14" t="s">
        <v>78</v>
      </c>
      <c r="D355" s="11">
        <v>2990630</v>
      </c>
      <c r="E355" s="11" t="s">
        <v>80</v>
      </c>
      <c r="F355" s="15"/>
      <c r="G355" s="15">
        <v>2.2000000000000002</v>
      </c>
      <c r="H355" s="15">
        <v>10.3</v>
      </c>
      <c r="I355" s="15">
        <v>350</v>
      </c>
      <c r="J355" s="15"/>
      <c r="K355" s="15"/>
      <c r="L355" s="15"/>
      <c r="M355" s="15">
        <v>103</v>
      </c>
      <c r="N355" s="22">
        <f>10/2</f>
        <v>5</v>
      </c>
      <c r="O355" s="15">
        <v>330</v>
      </c>
      <c r="P355" s="15"/>
      <c r="Q355" s="15">
        <v>0.37</v>
      </c>
      <c r="R355" s="22">
        <v>1E-3</v>
      </c>
      <c r="S355" s="15">
        <v>4.9000000000000002E-2</v>
      </c>
      <c r="T355" s="15"/>
      <c r="U355" s="15">
        <v>0.42</v>
      </c>
      <c r="V355" s="15">
        <v>0.34</v>
      </c>
      <c r="W355" s="15">
        <v>0.39</v>
      </c>
      <c r="X355" s="15">
        <v>0.27</v>
      </c>
      <c r="Y355" s="15">
        <v>0.35</v>
      </c>
      <c r="Z355" s="15">
        <v>9</v>
      </c>
      <c r="AA355" s="15">
        <v>40</v>
      </c>
      <c r="AB355" s="15">
        <v>9</v>
      </c>
      <c r="AC355" s="15">
        <v>10</v>
      </c>
      <c r="AD355" s="15"/>
      <c r="AE355" s="15"/>
      <c r="AF355" s="15"/>
      <c r="AG355" s="15"/>
      <c r="AH355" s="15">
        <v>0.06</v>
      </c>
      <c r="AI355" s="15">
        <v>5.8999999999999997E-2</v>
      </c>
      <c r="AJ355" s="15"/>
      <c r="AK355" s="15"/>
      <c r="AL355" s="15"/>
      <c r="AM355" s="15"/>
      <c r="AN355" s="15"/>
      <c r="AO355" s="15"/>
      <c r="AP355" s="15"/>
      <c r="AQ355" s="15"/>
      <c r="AR355" s="15"/>
      <c r="AS355" s="15">
        <v>7.1</v>
      </c>
      <c r="AT355" s="22">
        <v>5</v>
      </c>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v>0.06</v>
      </c>
      <c r="BV355" s="15" t="s">
        <v>130</v>
      </c>
      <c r="BW355" s="21">
        <v>25</v>
      </c>
      <c r="BX355" s="15">
        <v>0</v>
      </c>
      <c r="BY355" s="15">
        <v>0</v>
      </c>
      <c r="BZ355" s="15" t="s">
        <v>102</v>
      </c>
    </row>
    <row r="356" spans="1:78" ht="15" customHeight="1" x14ac:dyDescent="0.2">
      <c r="A356" s="13">
        <v>44698</v>
      </c>
      <c r="B356" s="53">
        <v>0.375</v>
      </c>
      <c r="C356" s="14" t="s">
        <v>78</v>
      </c>
      <c r="D356" s="11">
        <v>2990630</v>
      </c>
      <c r="E356" s="11" t="s">
        <v>83</v>
      </c>
      <c r="F356" s="15"/>
      <c r="G356" s="15">
        <v>2.2999999999999998</v>
      </c>
      <c r="H356" s="15">
        <v>10.1</v>
      </c>
      <c r="I356" s="15">
        <v>350</v>
      </c>
      <c r="J356" s="15"/>
      <c r="K356" s="15"/>
      <c r="L356" s="15"/>
      <c r="M356" s="15">
        <v>47</v>
      </c>
      <c r="N356" s="15">
        <v>12</v>
      </c>
      <c r="O356" s="15">
        <v>460</v>
      </c>
      <c r="P356" s="15"/>
      <c r="Q356" s="15">
        <v>0.38</v>
      </c>
      <c r="R356" s="22">
        <v>1E-3</v>
      </c>
      <c r="S356" s="15">
        <v>4.9000000000000002E-2</v>
      </c>
      <c r="T356" s="15"/>
      <c r="U356" s="15">
        <v>0.43</v>
      </c>
      <c r="V356" s="15">
        <v>0.46</v>
      </c>
      <c r="W356" s="15">
        <v>0.51</v>
      </c>
      <c r="X356" s="15">
        <v>0.27</v>
      </c>
      <c r="Y356" s="15">
        <v>0.38</v>
      </c>
      <c r="Z356" s="15">
        <v>12</v>
      </c>
      <c r="AA356" s="15">
        <v>46</v>
      </c>
      <c r="AB356" s="15">
        <v>8</v>
      </c>
      <c r="AC356" s="15">
        <v>11</v>
      </c>
      <c r="AD356" s="15"/>
      <c r="AE356" s="15"/>
      <c r="AF356" s="15"/>
      <c r="AG356" s="15"/>
      <c r="AH356" s="15">
        <v>0.08</v>
      </c>
      <c r="AI356" s="15">
        <v>8.4000000000000005E-2</v>
      </c>
      <c r="AJ356" s="15"/>
      <c r="AK356" s="15"/>
      <c r="AL356" s="15"/>
      <c r="AM356" s="15"/>
      <c r="AN356" s="15"/>
      <c r="AO356" s="15"/>
      <c r="AP356" s="15"/>
      <c r="AQ356" s="15"/>
      <c r="AR356" s="15"/>
      <c r="AS356" s="15">
        <v>8.1999999999999993</v>
      </c>
      <c r="AT356" s="22">
        <v>5</v>
      </c>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v>0.06</v>
      </c>
      <c r="BV356" s="15" t="s">
        <v>130</v>
      </c>
      <c r="BW356" s="21">
        <v>25</v>
      </c>
      <c r="BX356" s="15">
        <v>0</v>
      </c>
      <c r="BY356" s="15">
        <v>0</v>
      </c>
      <c r="BZ356" s="15" t="s">
        <v>109</v>
      </c>
    </row>
    <row r="357" spans="1:78" ht="15" customHeight="1" x14ac:dyDescent="0.2">
      <c r="A357" s="13">
        <v>44732</v>
      </c>
      <c r="B357" s="14">
        <v>0.3125</v>
      </c>
      <c r="C357" s="14" t="s">
        <v>78</v>
      </c>
      <c r="D357" s="11">
        <v>3018885</v>
      </c>
      <c r="E357" s="11" t="s">
        <v>79</v>
      </c>
      <c r="F357" s="15">
        <v>3387</v>
      </c>
      <c r="G357" s="15">
        <v>8.4</v>
      </c>
      <c r="H357" s="15">
        <v>10</v>
      </c>
      <c r="I357" s="15">
        <v>358</v>
      </c>
      <c r="J357" s="15"/>
      <c r="K357" s="15"/>
      <c r="L357" s="15"/>
      <c r="M357" s="15">
        <v>46</v>
      </c>
      <c r="N357" s="15">
        <v>113</v>
      </c>
      <c r="O357" s="15">
        <v>93</v>
      </c>
      <c r="P357" s="15"/>
      <c r="Q357" s="15">
        <v>0.47</v>
      </c>
      <c r="R357" s="15">
        <v>0.06</v>
      </c>
      <c r="S357" s="22">
        <v>0.01</v>
      </c>
      <c r="T357" s="15"/>
      <c r="U357" s="15">
        <v>0.54</v>
      </c>
      <c r="V357" s="15">
        <v>14.2</v>
      </c>
      <c r="W357" s="15">
        <v>14.3</v>
      </c>
      <c r="X357" s="15">
        <v>0.3</v>
      </c>
      <c r="Y357" s="15">
        <v>1.61</v>
      </c>
      <c r="Z357" s="15">
        <v>980</v>
      </c>
      <c r="AA357" s="15">
        <v>1420</v>
      </c>
      <c r="AB357" s="15">
        <v>4</v>
      </c>
      <c r="AC357" s="15">
        <v>33</v>
      </c>
      <c r="AD357" s="15"/>
      <c r="AE357" s="15">
        <v>420</v>
      </c>
      <c r="AF357" s="15"/>
      <c r="AG357" s="15">
        <v>570</v>
      </c>
      <c r="AH357" s="22">
        <v>2.5000000000000001E-2</v>
      </c>
      <c r="AI357" s="15">
        <v>2E-3</v>
      </c>
      <c r="AJ357" s="15"/>
      <c r="AK357" s="15"/>
      <c r="AL357" s="15"/>
      <c r="AM357" s="15"/>
      <c r="AN357" s="15"/>
      <c r="AO357" s="15"/>
      <c r="AP357" s="15"/>
      <c r="AQ357" s="15"/>
      <c r="AR357" s="15"/>
      <c r="AS357" s="15"/>
      <c r="AT357" s="15">
        <v>20000</v>
      </c>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21"/>
      <c r="BX357" s="15"/>
      <c r="BY357" s="15"/>
      <c r="BZ357" s="15"/>
    </row>
    <row r="358" spans="1:78" ht="15" customHeight="1" x14ac:dyDescent="0.2">
      <c r="A358" s="13">
        <v>44733</v>
      </c>
      <c r="B358" s="53">
        <v>0.36805555555555558</v>
      </c>
      <c r="C358" s="14" t="s">
        <v>78</v>
      </c>
      <c r="D358" s="11">
        <v>3018885</v>
      </c>
      <c r="E358" s="11" t="s">
        <v>80</v>
      </c>
      <c r="F358" s="15"/>
      <c r="G358" s="15">
        <v>3</v>
      </c>
      <c r="H358" s="15">
        <v>3.8</v>
      </c>
      <c r="I358" s="15">
        <v>106.1</v>
      </c>
      <c r="J358" s="15"/>
      <c r="K358" s="15"/>
      <c r="L358" s="15"/>
      <c r="M358" s="15">
        <v>10</v>
      </c>
      <c r="N358" s="22">
        <f>3/2</f>
        <v>1.5</v>
      </c>
      <c r="O358" s="15">
        <v>21</v>
      </c>
      <c r="P358" s="15"/>
      <c r="Q358" s="15">
        <v>0.115</v>
      </c>
      <c r="R358" s="22">
        <v>1E-3</v>
      </c>
      <c r="S358" s="15">
        <v>5.2999999999999999E-2</v>
      </c>
      <c r="T358" s="15"/>
      <c r="U358" s="15">
        <v>0.16800000000000001</v>
      </c>
      <c r="V358" s="22">
        <v>0.05</v>
      </c>
      <c r="W358" s="15">
        <v>0.15</v>
      </c>
      <c r="X358" s="15">
        <v>3.9E-2</v>
      </c>
      <c r="Y358" s="15">
        <v>6.3E-2</v>
      </c>
      <c r="Z358" s="15">
        <v>8</v>
      </c>
      <c r="AA358" s="22">
        <v>3</v>
      </c>
      <c r="AB358" s="22">
        <v>1</v>
      </c>
      <c r="AC358" s="22">
        <v>1</v>
      </c>
      <c r="AD358" s="15"/>
      <c r="AE358" s="15"/>
      <c r="AF358" s="15"/>
      <c r="AG358" s="15"/>
      <c r="AH358" s="22">
        <v>0.01</v>
      </c>
      <c r="AI358" s="15">
        <v>5.0000000000000001E-3</v>
      </c>
      <c r="AJ358" s="15"/>
      <c r="AK358" s="15"/>
      <c r="AL358" s="15"/>
      <c r="AM358" s="15"/>
      <c r="AN358" s="15"/>
      <c r="AO358" s="15"/>
      <c r="AP358" s="15"/>
      <c r="AQ358" s="15"/>
      <c r="AR358" s="15"/>
      <c r="AS358" s="15">
        <v>1.68</v>
      </c>
      <c r="AT358" s="22">
        <v>0.5</v>
      </c>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v>0.31</v>
      </c>
      <c r="BV358" s="15" t="s">
        <v>107</v>
      </c>
      <c r="BW358" s="21">
        <v>37.5</v>
      </c>
      <c r="BX358" s="15">
        <v>0</v>
      </c>
      <c r="BY358" s="15">
        <v>0</v>
      </c>
      <c r="BZ358" s="15" t="s">
        <v>82</v>
      </c>
    </row>
    <row r="359" spans="1:78" ht="15" customHeight="1" x14ac:dyDescent="0.2">
      <c r="A359" s="13">
        <v>44733</v>
      </c>
      <c r="B359" s="53">
        <v>0.34027777777777773</v>
      </c>
      <c r="C359" s="14" t="s">
        <v>78</v>
      </c>
      <c r="D359" s="11">
        <v>3018885</v>
      </c>
      <c r="E359" s="11" t="s">
        <v>83</v>
      </c>
      <c r="F359" s="15"/>
      <c r="G359" s="15">
        <v>3.3</v>
      </c>
      <c r="H359" s="15">
        <v>4.5</v>
      </c>
      <c r="I359" s="15">
        <v>93.3</v>
      </c>
      <c r="J359" s="15"/>
      <c r="K359" s="15"/>
      <c r="L359" s="15"/>
      <c r="M359" s="15">
        <v>19.3</v>
      </c>
      <c r="N359" s="15">
        <v>7</v>
      </c>
      <c r="O359" s="15">
        <v>30</v>
      </c>
      <c r="P359" s="15"/>
      <c r="Q359" s="15">
        <v>0.115</v>
      </c>
      <c r="R359" s="22">
        <v>1E-3</v>
      </c>
      <c r="S359" s="15">
        <v>0.06</v>
      </c>
      <c r="T359" s="15"/>
      <c r="U359" s="15">
        <v>0.17499999999999999</v>
      </c>
      <c r="V359" s="15">
        <v>0.17</v>
      </c>
      <c r="W359" s="15">
        <v>0.24</v>
      </c>
      <c r="X359" s="15">
        <v>1.0999999999999999E-2</v>
      </c>
      <c r="Y359" s="15">
        <v>0.17799999999999999</v>
      </c>
      <c r="Z359" s="15">
        <v>14</v>
      </c>
      <c r="AA359" s="15">
        <v>14</v>
      </c>
      <c r="AB359" s="22">
        <v>1</v>
      </c>
      <c r="AC359" s="22">
        <v>1</v>
      </c>
      <c r="AD359" s="15"/>
      <c r="AE359" s="15"/>
      <c r="AF359" s="15"/>
      <c r="AG359" s="15"/>
      <c r="AH359" s="22">
        <v>0.01</v>
      </c>
      <c r="AI359" s="15">
        <v>7.0000000000000001E-3</v>
      </c>
      <c r="AJ359" s="15"/>
      <c r="AK359" s="15"/>
      <c r="AL359" s="15"/>
      <c r="AM359" s="15"/>
      <c r="AN359" s="15"/>
      <c r="AO359" s="15"/>
      <c r="AP359" s="15"/>
      <c r="AQ359" s="15"/>
      <c r="AR359" s="15"/>
      <c r="AS359" s="15">
        <v>3.2</v>
      </c>
      <c r="AT359" s="15">
        <v>50</v>
      </c>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v>0.25</v>
      </c>
      <c r="BV359" s="15" t="s">
        <v>93</v>
      </c>
      <c r="BW359" s="21">
        <v>32.5</v>
      </c>
      <c r="BX359" s="15">
        <v>0</v>
      </c>
      <c r="BY359" s="15">
        <v>0</v>
      </c>
      <c r="BZ359" s="15" t="s">
        <v>82</v>
      </c>
    </row>
    <row r="360" spans="1:78" ht="15" customHeight="1" x14ac:dyDescent="0.2">
      <c r="A360" s="13">
        <v>44755</v>
      </c>
      <c r="B360" s="14">
        <v>0.3125</v>
      </c>
      <c r="C360" s="14" t="s">
        <v>78</v>
      </c>
      <c r="D360" s="11">
        <v>3035278</v>
      </c>
      <c r="E360" s="11" t="s">
        <v>79</v>
      </c>
      <c r="F360" s="15">
        <v>3168</v>
      </c>
      <c r="G360" s="15">
        <v>8.3000000000000007</v>
      </c>
      <c r="H360" s="15">
        <v>10</v>
      </c>
      <c r="I360" s="15">
        <v>348</v>
      </c>
      <c r="J360" s="15"/>
      <c r="K360" s="15"/>
      <c r="L360" s="15"/>
      <c r="M360" s="15">
        <v>62</v>
      </c>
      <c r="N360" s="15">
        <v>128</v>
      </c>
      <c r="O360" s="15">
        <v>97</v>
      </c>
      <c r="P360" s="15"/>
      <c r="Q360" s="15">
        <v>0.63</v>
      </c>
      <c r="R360" s="22">
        <v>0.05</v>
      </c>
      <c r="S360" s="22">
        <v>0.05</v>
      </c>
      <c r="T360" s="15"/>
      <c r="U360" s="15">
        <v>0.64</v>
      </c>
      <c r="V360" s="15">
        <v>19.399999999999999</v>
      </c>
      <c r="W360" s="15">
        <v>19.5</v>
      </c>
      <c r="X360" s="15">
        <v>0.39</v>
      </c>
      <c r="Y360" s="15">
        <v>2.2999999999999998</v>
      </c>
      <c r="Z360" s="15">
        <v>1400</v>
      </c>
      <c r="AA360" s="15">
        <v>1520</v>
      </c>
      <c r="AB360" s="15">
        <v>14</v>
      </c>
      <c r="AC360" s="15">
        <v>79</v>
      </c>
      <c r="AD360" s="15"/>
      <c r="AE360" s="15"/>
      <c r="AF360" s="15"/>
      <c r="AG360" s="15">
        <v>560</v>
      </c>
      <c r="AH360" s="15">
        <v>0.11</v>
      </c>
      <c r="AI360" s="15">
        <v>7.0000000000000001E-3</v>
      </c>
      <c r="AJ360" s="15"/>
      <c r="AK360" s="15"/>
      <c r="AL360" s="15"/>
      <c r="AM360" s="15"/>
      <c r="AN360" s="15"/>
      <c r="AO360" s="15"/>
      <c r="AP360" s="15"/>
      <c r="AQ360" s="15"/>
      <c r="AR360" s="15"/>
      <c r="AS360" s="15"/>
      <c r="AT360" s="15">
        <v>2000</v>
      </c>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21"/>
      <c r="BX360" s="15"/>
      <c r="BY360" s="15"/>
      <c r="BZ360" s="15"/>
    </row>
    <row r="361" spans="1:78" ht="15" customHeight="1" x14ac:dyDescent="0.2">
      <c r="A361" s="13">
        <v>44756</v>
      </c>
      <c r="B361" s="53">
        <v>0.39583333333333331</v>
      </c>
      <c r="C361" s="14" t="s">
        <v>78</v>
      </c>
      <c r="D361" s="11">
        <v>3035278</v>
      </c>
      <c r="E361" s="11" t="s">
        <v>80</v>
      </c>
      <c r="F361" s="15"/>
      <c r="G361" s="15">
        <v>2.2999999999999998</v>
      </c>
      <c r="H361" s="15">
        <v>6.3</v>
      </c>
      <c r="I361" s="15">
        <v>362</v>
      </c>
      <c r="J361" s="15"/>
      <c r="K361" s="15"/>
      <c r="L361" s="15"/>
      <c r="M361" s="15">
        <v>26</v>
      </c>
      <c r="N361" s="15">
        <v>3</v>
      </c>
      <c r="O361" s="15">
        <v>85</v>
      </c>
      <c r="P361" s="15"/>
      <c r="Q361" s="15">
        <v>0.41</v>
      </c>
      <c r="R361" s="22">
        <v>1E-3</v>
      </c>
      <c r="S361" s="16">
        <v>4.2000000000000003E-2</v>
      </c>
      <c r="T361" s="15"/>
      <c r="U361" s="15">
        <v>0.46</v>
      </c>
      <c r="V361" s="15">
        <v>0.42</v>
      </c>
      <c r="W361" s="15">
        <v>0.46</v>
      </c>
      <c r="X361" s="15">
        <v>0.23</v>
      </c>
      <c r="Y361" s="15">
        <v>0.26</v>
      </c>
      <c r="Z361" s="15">
        <v>31</v>
      </c>
      <c r="AA361" s="15">
        <v>32</v>
      </c>
      <c r="AB361" s="15">
        <v>8</v>
      </c>
      <c r="AC361" s="15">
        <v>6</v>
      </c>
      <c r="AD361" s="15"/>
      <c r="AE361" s="15"/>
      <c r="AF361" s="15"/>
      <c r="AG361" s="15"/>
      <c r="AH361" s="15">
        <v>0.08</v>
      </c>
      <c r="AI361" s="15">
        <v>8.3000000000000004E-2</v>
      </c>
      <c r="AJ361" s="15"/>
      <c r="AK361" s="15"/>
      <c r="AL361" s="15"/>
      <c r="AM361" s="15"/>
      <c r="AN361" s="15"/>
      <c r="AO361" s="15"/>
      <c r="AP361" s="15"/>
      <c r="AQ361" s="15"/>
      <c r="AR361" s="15"/>
      <c r="AS361" s="15">
        <v>5.0999999999999996</v>
      </c>
      <c r="AT361" s="22">
        <v>5</v>
      </c>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v>0.12</v>
      </c>
      <c r="BV361" s="15" t="s">
        <v>86</v>
      </c>
      <c r="BW361" s="21">
        <v>30</v>
      </c>
      <c r="BX361" s="15">
        <v>0</v>
      </c>
      <c r="BY361" s="15">
        <v>0</v>
      </c>
      <c r="BZ361" s="15" t="s">
        <v>82</v>
      </c>
    </row>
    <row r="362" spans="1:78" ht="15" customHeight="1" x14ac:dyDescent="0.2">
      <c r="A362" s="13">
        <v>44756</v>
      </c>
      <c r="B362" s="53">
        <v>0.375</v>
      </c>
      <c r="C362" s="14" t="s">
        <v>78</v>
      </c>
      <c r="D362" s="11">
        <v>3035278</v>
      </c>
      <c r="E362" s="11" t="s">
        <v>83</v>
      </c>
      <c r="F362" s="15"/>
      <c r="G362" s="15">
        <v>2.2999999999999998</v>
      </c>
      <c r="H362" s="15">
        <v>7.2</v>
      </c>
      <c r="I362" s="15">
        <v>345</v>
      </c>
      <c r="J362" s="15"/>
      <c r="K362" s="15"/>
      <c r="L362" s="15"/>
      <c r="M362" s="15">
        <v>32</v>
      </c>
      <c r="N362" s="15">
        <v>7</v>
      </c>
      <c r="O362" s="15">
        <v>90</v>
      </c>
      <c r="P362" s="15"/>
      <c r="Q362" s="15">
        <v>0.38</v>
      </c>
      <c r="R362" s="22">
        <v>1E-3</v>
      </c>
      <c r="S362" s="16">
        <v>4.1000000000000002E-2</v>
      </c>
      <c r="T362" s="15"/>
      <c r="U362" s="15">
        <v>0.43</v>
      </c>
      <c r="V362" s="15">
        <v>0.68</v>
      </c>
      <c r="W362" s="15">
        <v>0.72</v>
      </c>
      <c r="X362" s="15">
        <v>0.22</v>
      </c>
      <c r="Y362" s="15">
        <v>0.26</v>
      </c>
      <c r="Z362" s="15">
        <v>36</v>
      </c>
      <c r="AA362" s="15">
        <v>41</v>
      </c>
      <c r="AB362" s="15">
        <v>9</v>
      </c>
      <c r="AC362" s="15">
        <v>9</v>
      </c>
      <c r="AD362" s="15"/>
      <c r="AE362" s="15"/>
      <c r="AF362" s="15"/>
      <c r="AG362" s="15"/>
      <c r="AH362" s="15">
        <v>0.06</v>
      </c>
      <c r="AI362" s="15">
        <v>6.2E-2</v>
      </c>
      <c r="AJ362" s="15"/>
      <c r="AK362" s="15"/>
      <c r="AL362" s="15"/>
      <c r="AM362" s="15"/>
      <c r="AN362" s="15"/>
      <c r="AO362" s="15"/>
      <c r="AP362" s="15"/>
      <c r="AQ362" s="15"/>
      <c r="AR362" s="15"/>
      <c r="AS362" s="15">
        <v>6.2</v>
      </c>
      <c r="AT362" s="22">
        <v>5</v>
      </c>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v>0.13</v>
      </c>
      <c r="BV362" s="15" t="s">
        <v>87</v>
      </c>
      <c r="BW362" s="21">
        <v>27.5</v>
      </c>
      <c r="BX362" s="15">
        <v>0</v>
      </c>
      <c r="BY362" s="15" t="s">
        <v>131</v>
      </c>
      <c r="BZ362" s="15" t="s">
        <v>82</v>
      </c>
    </row>
    <row r="363" spans="1:78" ht="15" customHeight="1" x14ac:dyDescent="0.2">
      <c r="A363" s="13">
        <v>44790</v>
      </c>
      <c r="B363" s="14">
        <v>0.33333333333333331</v>
      </c>
      <c r="C363" s="14" t="s">
        <v>78</v>
      </c>
      <c r="D363" s="11">
        <v>3058025</v>
      </c>
      <c r="E363" s="11" t="s">
        <v>79</v>
      </c>
      <c r="F363" s="15">
        <v>3222</v>
      </c>
      <c r="G363" s="15">
        <v>8.4</v>
      </c>
      <c r="H363" s="15">
        <v>10</v>
      </c>
      <c r="I363" s="15">
        <v>342</v>
      </c>
      <c r="J363" s="15"/>
      <c r="K363" s="15"/>
      <c r="L363" s="15"/>
      <c r="M363" s="15">
        <v>51</v>
      </c>
      <c r="N363" s="15">
        <v>87</v>
      </c>
      <c r="O363" s="15">
        <v>115</v>
      </c>
      <c r="P363" s="15"/>
      <c r="Q363" s="15">
        <v>0.27</v>
      </c>
      <c r="R363" s="22">
        <v>0.05</v>
      </c>
      <c r="S363" s="22">
        <v>0.05</v>
      </c>
      <c r="T363" s="15"/>
      <c r="U363" s="15">
        <v>0.31</v>
      </c>
      <c r="V363" s="15">
        <v>16.600000000000001</v>
      </c>
      <c r="W363" s="15">
        <v>16.600000000000001</v>
      </c>
      <c r="X363" s="15">
        <v>3.2000000000000001E-2</v>
      </c>
      <c r="Y363" s="15">
        <v>1.63</v>
      </c>
      <c r="Z363" s="15">
        <v>1010</v>
      </c>
      <c r="AA363" s="15">
        <v>1280</v>
      </c>
      <c r="AB363" s="15">
        <v>4</v>
      </c>
      <c r="AC363" s="15">
        <v>47</v>
      </c>
      <c r="AD363" s="15"/>
      <c r="AE363" s="15">
        <v>490</v>
      </c>
      <c r="AF363" s="15"/>
      <c r="AG363" s="15">
        <v>550</v>
      </c>
      <c r="AH363" s="22">
        <v>2.5000000000000001E-2</v>
      </c>
      <c r="AI363" s="15">
        <v>2E-3</v>
      </c>
      <c r="AJ363" s="15"/>
      <c r="AK363" s="15"/>
      <c r="AL363" s="15"/>
      <c r="AM363" s="15"/>
      <c r="AN363" s="15"/>
      <c r="AO363" s="15"/>
      <c r="AP363" s="15"/>
      <c r="AQ363" s="15"/>
      <c r="AR363" s="15"/>
      <c r="AS363" s="15"/>
      <c r="AT363" s="15">
        <v>19000</v>
      </c>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21"/>
      <c r="BX363" s="15"/>
      <c r="BY363" s="15"/>
      <c r="BZ363" s="15"/>
    </row>
    <row r="364" spans="1:78" ht="15" customHeight="1" x14ac:dyDescent="0.2">
      <c r="A364" s="13">
        <v>44791</v>
      </c>
      <c r="B364" s="53">
        <v>0.41666666666666669</v>
      </c>
      <c r="C364" s="14" t="s">
        <v>78</v>
      </c>
      <c r="D364" s="11">
        <v>3058025</v>
      </c>
      <c r="E364" s="11" t="s">
        <v>80</v>
      </c>
      <c r="F364" s="15"/>
      <c r="G364" s="15">
        <v>3.8</v>
      </c>
      <c r="H364" s="15">
        <v>12.6</v>
      </c>
      <c r="I364" s="15">
        <v>56.4</v>
      </c>
      <c r="J364" s="15"/>
      <c r="K364" s="15"/>
      <c r="L364" s="15"/>
      <c r="M364" s="15">
        <v>13.7</v>
      </c>
      <c r="N364" s="22">
        <v>1.5</v>
      </c>
      <c r="O364" s="15">
        <v>24</v>
      </c>
      <c r="P364" s="15"/>
      <c r="Q364" s="15">
        <v>4.9000000000000002E-2</v>
      </c>
      <c r="R364" s="22">
        <v>1E-3</v>
      </c>
      <c r="S364" s="15">
        <v>4.2000000000000003E-2</v>
      </c>
      <c r="T364" s="15"/>
      <c r="U364" s="15">
        <v>9.0999999999999998E-2</v>
      </c>
      <c r="V364" s="15">
        <v>0.13</v>
      </c>
      <c r="W364" s="15">
        <v>0.17</v>
      </c>
      <c r="X364" s="22">
        <v>2E-3</v>
      </c>
      <c r="Y364" s="15">
        <v>2.4E-2</v>
      </c>
      <c r="Z364" s="22">
        <v>3</v>
      </c>
      <c r="AA364" s="22">
        <v>3</v>
      </c>
      <c r="AB364" s="22">
        <v>1</v>
      </c>
      <c r="AC364" s="22">
        <v>1</v>
      </c>
      <c r="AD364" s="15"/>
      <c r="AE364" s="15"/>
      <c r="AF364" s="15"/>
      <c r="AG364" s="15"/>
      <c r="AH364" s="22">
        <v>0.01</v>
      </c>
      <c r="AI364" s="22">
        <v>1E-3</v>
      </c>
      <c r="AJ364" s="15"/>
      <c r="AK364" s="15"/>
      <c r="AL364" s="15"/>
      <c r="AM364" s="15"/>
      <c r="AN364" s="15"/>
      <c r="AO364" s="15"/>
      <c r="AP364" s="15"/>
      <c r="AQ364" s="15"/>
      <c r="AR364" s="15"/>
      <c r="AS364" s="15">
        <v>0.16</v>
      </c>
      <c r="AT364" s="22">
        <v>5</v>
      </c>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v>0.3</v>
      </c>
      <c r="BV364" s="15" t="s">
        <v>132</v>
      </c>
      <c r="BW364" s="21">
        <v>32.5</v>
      </c>
      <c r="BX364" s="15">
        <v>0</v>
      </c>
      <c r="BY364" s="15">
        <v>0</v>
      </c>
      <c r="BZ364" s="15" t="s">
        <v>82</v>
      </c>
    </row>
    <row r="365" spans="1:78" ht="15" customHeight="1" x14ac:dyDescent="0.2">
      <c r="A365" s="13">
        <v>44791</v>
      </c>
      <c r="B365" s="53">
        <v>0.39583333333333331</v>
      </c>
      <c r="C365" s="14" t="s">
        <v>78</v>
      </c>
      <c r="D365" s="11">
        <v>3058025</v>
      </c>
      <c r="E365" s="11" t="s">
        <v>83</v>
      </c>
      <c r="F365" s="15"/>
      <c r="G365" s="15">
        <v>4.4000000000000004</v>
      </c>
      <c r="H365" s="54">
        <v>13.7</v>
      </c>
      <c r="I365" s="15">
        <v>53.5</v>
      </c>
      <c r="J365" s="15"/>
      <c r="K365" s="15"/>
      <c r="L365" s="15"/>
      <c r="M365" s="15">
        <v>18.3</v>
      </c>
      <c r="N365" s="22">
        <v>2</v>
      </c>
      <c r="O365" s="15">
        <v>33</v>
      </c>
      <c r="P365" s="15"/>
      <c r="Q365" s="15">
        <v>5.0999999999999997E-2</v>
      </c>
      <c r="R365" s="22">
        <v>1E-3</v>
      </c>
      <c r="S365" s="15">
        <v>4.2999999999999997E-2</v>
      </c>
      <c r="T365" s="15"/>
      <c r="U365" s="15">
        <v>9.4E-2</v>
      </c>
      <c r="V365" s="15">
        <v>0.22</v>
      </c>
      <c r="W365" s="15">
        <v>0.26</v>
      </c>
      <c r="X365" s="22">
        <v>2E-3</v>
      </c>
      <c r="Y365" s="15">
        <v>4.1000000000000002E-2</v>
      </c>
      <c r="Z365" s="22">
        <v>3</v>
      </c>
      <c r="AA365" s="22">
        <v>3</v>
      </c>
      <c r="AB365" s="22">
        <v>1</v>
      </c>
      <c r="AC365" s="22">
        <v>1</v>
      </c>
      <c r="AD365" s="15"/>
      <c r="AE365" s="15"/>
      <c r="AF365" s="15"/>
      <c r="AG365" s="15"/>
      <c r="AH365" s="22">
        <v>0.01</v>
      </c>
      <c r="AI365" s="22">
        <v>1E-3</v>
      </c>
      <c r="AJ365" s="15"/>
      <c r="AK365" s="15"/>
      <c r="AL365" s="15"/>
      <c r="AM365" s="15"/>
      <c r="AN365" s="15"/>
      <c r="AO365" s="15"/>
      <c r="AP365" s="15"/>
      <c r="AQ365" s="15"/>
      <c r="AR365" s="15"/>
      <c r="AS365" s="15">
        <v>1.31</v>
      </c>
      <c r="AT365" s="15">
        <v>10</v>
      </c>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v>0.21</v>
      </c>
      <c r="BV365" s="15" t="s">
        <v>86</v>
      </c>
      <c r="BW365" s="21">
        <v>30</v>
      </c>
      <c r="BX365" s="15">
        <v>0</v>
      </c>
      <c r="BY365" s="15">
        <v>0</v>
      </c>
      <c r="BZ365" s="15" t="s">
        <v>82</v>
      </c>
    </row>
    <row r="366" spans="1:78" ht="15" customHeight="1" x14ac:dyDescent="0.2">
      <c r="A366" s="55">
        <v>44795</v>
      </c>
      <c r="B366" s="56">
        <v>0.40277777777777773</v>
      </c>
      <c r="C366" s="14" t="s">
        <v>133</v>
      </c>
      <c r="D366" s="57">
        <v>3060720.3</v>
      </c>
      <c r="E366" s="11" t="s">
        <v>79</v>
      </c>
      <c r="F366" s="15">
        <v>3682</v>
      </c>
      <c r="G366" s="58">
        <v>8.5</v>
      </c>
      <c r="H366" s="59">
        <v>13</v>
      </c>
      <c r="I366" s="60">
        <v>326</v>
      </c>
      <c r="J366" s="61"/>
      <c r="K366" s="61"/>
      <c r="L366" s="60"/>
      <c r="M366" s="61">
        <v>13</v>
      </c>
      <c r="N366" s="59">
        <v>41</v>
      </c>
      <c r="O366" s="59">
        <v>35</v>
      </c>
      <c r="P366" s="60">
        <v>2800</v>
      </c>
      <c r="Q366" s="61">
        <v>3.2</v>
      </c>
      <c r="R366" s="62">
        <v>0.05</v>
      </c>
      <c r="S366" s="62">
        <v>0.05</v>
      </c>
      <c r="T366" s="62"/>
      <c r="U366" s="61">
        <v>3.3</v>
      </c>
      <c r="V366" s="61">
        <v>11.8</v>
      </c>
      <c r="W366" s="61">
        <v>11.9</v>
      </c>
      <c r="X366" s="61">
        <v>0.41</v>
      </c>
      <c r="Y366" s="61">
        <v>1.05</v>
      </c>
      <c r="Z366" s="60">
        <v>1030</v>
      </c>
      <c r="AA366" s="60">
        <v>1080</v>
      </c>
      <c r="AB366" s="60">
        <v>5</v>
      </c>
      <c r="AC366" s="60">
        <v>16</v>
      </c>
      <c r="AD366" s="60"/>
      <c r="AE366" s="60">
        <v>400</v>
      </c>
      <c r="AF366" s="60"/>
      <c r="AG366" s="60">
        <v>420</v>
      </c>
      <c r="AH366" s="63">
        <v>2.5000000000000001E-2</v>
      </c>
      <c r="AI366" s="63">
        <v>1E-3</v>
      </c>
      <c r="AJ366" s="63"/>
      <c r="AK366" s="61"/>
      <c r="AL366" s="61"/>
      <c r="AM366" s="61"/>
      <c r="AN366" s="61"/>
      <c r="AO366" s="61"/>
      <c r="AP366" s="63"/>
      <c r="AQ366" s="63"/>
      <c r="AR366" s="63"/>
      <c r="AS366" s="63"/>
      <c r="AT366" s="60">
        <v>4000</v>
      </c>
      <c r="AU366" s="61"/>
      <c r="AV366" s="61"/>
      <c r="AW366" s="61"/>
      <c r="AX366" s="61"/>
      <c r="AY366" s="61"/>
      <c r="AZ366" s="61"/>
      <c r="BA366" s="61"/>
      <c r="BB366" s="61"/>
      <c r="BC366" s="61"/>
      <c r="BD366" s="61"/>
      <c r="BE366" s="61"/>
      <c r="BF366" s="61"/>
      <c r="BG366" s="61"/>
      <c r="BH366" s="61"/>
      <c r="BI366" s="61"/>
      <c r="BJ366" s="61"/>
      <c r="BK366" s="61"/>
      <c r="BL366" s="61"/>
      <c r="BM366" s="61"/>
      <c r="BN366" s="61"/>
      <c r="BO366" s="61"/>
      <c r="BP366" s="61"/>
      <c r="BQ366" s="61"/>
      <c r="BR366" s="61"/>
      <c r="BS366" s="61"/>
      <c r="BT366" s="61"/>
      <c r="BU366" s="15"/>
      <c r="BV366" s="61"/>
      <c r="BW366" s="21"/>
      <c r="BX366" s="15"/>
      <c r="BY366" s="15"/>
      <c r="BZ366" s="15"/>
    </row>
    <row r="367" spans="1:78" ht="15" customHeight="1" x14ac:dyDescent="0.2">
      <c r="A367" s="13">
        <v>44797</v>
      </c>
      <c r="B367" s="53"/>
      <c r="C367" s="14" t="s">
        <v>90</v>
      </c>
      <c r="D367" s="11"/>
      <c r="E367" s="11" t="s">
        <v>80</v>
      </c>
      <c r="F367" s="15"/>
      <c r="G367" s="15"/>
      <c r="H367" s="54"/>
      <c r="I367" s="15"/>
      <c r="J367" s="15"/>
      <c r="K367" s="15"/>
      <c r="L367" s="15"/>
      <c r="M367" s="15"/>
      <c r="N367" s="22"/>
      <c r="O367" s="15"/>
      <c r="P367" s="15"/>
      <c r="Q367" s="15"/>
      <c r="R367" s="22"/>
      <c r="S367" s="15"/>
      <c r="T367" s="15"/>
      <c r="U367" s="15"/>
      <c r="V367" s="15"/>
      <c r="W367" s="15"/>
      <c r="X367" s="22"/>
      <c r="Y367" s="15"/>
      <c r="Z367" s="22"/>
      <c r="AA367" s="22"/>
      <c r="AB367" s="22"/>
      <c r="AC367" s="22"/>
      <c r="AD367" s="15"/>
      <c r="AE367" s="15"/>
      <c r="AF367" s="15"/>
      <c r="AG367" s="15"/>
      <c r="AH367" s="22"/>
      <c r="AI367" s="22"/>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v>0.05</v>
      </c>
      <c r="BV367" s="15"/>
      <c r="BW367" s="21"/>
      <c r="BX367" s="15"/>
      <c r="BY367" s="15"/>
      <c r="BZ367" s="15"/>
    </row>
    <row r="368" spans="1:78" ht="15" customHeight="1" x14ac:dyDescent="0.2">
      <c r="A368" s="13">
        <v>44797</v>
      </c>
      <c r="B368" s="53"/>
      <c r="C368" s="14" t="s">
        <v>90</v>
      </c>
      <c r="D368" s="11"/>
      <c r="E368" s="11" t="s">
        <v>83</v>
      </c>
      <c r="F368" s="15"/>
      <c r="G368" s="15"/>
      <c r="H368" s="54"/>
      <c r="I368" s="15"/>
      <c r="J368" s="15"/>
      <c r="K368" s="15"/>
      <c r="L368" s="15"/>
      <c r="M368" s="15"/>
      <c r="N368" s="22"/>
      <c r="O368" s="15"/>
      <c r="P368" s="15"/>
      <c r="Q368" s="15"/>
      <c r="R368" s="22"/>
      <c r="S368" s="15"/>
      <c r="T368" s="15"/>
      <c r="U368" s="15"/>
      <c r="V368" s="15"/>
      <c r="W368" s="15"/>
      <c r="X368" s="22"/>
      <c r="Y368" s="15"/>
      <c r="Z368" s="22"/>
      <c r="AA368" s="22"/>
      <c r="AB368" s="22"/>
      <c r="AC368" s="22"/>
      <c r="AD368" s="15"/>
      <c r="AE368" s="15"/>
      <c r="AF368" s="15"/>
      <c r="AG368" s="15"/>
      <c r="AH368" s="22"/>
      <c r="AI368" s="22"/>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v>0.05</v>
      </c>
      <c r="BV368" s="15"/>
      <c r="BW368" s="21"/>
      <c r="BX368" s="15"/>
      <c r="BY368" s="15"/>
      <c r="BZ368" s="15"/>
    </row>
    <row r="369" spans="1:78" ht="15" customHeight="1" x14ac:dyDescent="0.2">
      <c r="A369" s="55">
        <v>44810</v>
      </c>
      <c r="B369" s="56">
        <v>0.30555555555555552</v>
      </c>
      <c r="C369" s="14" t="s">
        <v>133</v>
      </c>
      <c r="D369" s="57">
        <v>3071645.1</v>
      </c>
      <c r="E369" s="11" t="s">
        <v>79</v>
      </c>
      <c r="F369" s="15">
        <v>3761</v>
      </c>
      <c r="G369" s="58">
        <v>8.4</v>
      </c>
      <c r="H369" s="58"/>
      <c r="I369" s="64">
        <v>326</v>
      </c>
      <c r="J369" s="61"/>
      <c r="K369" s="61"/>
      <c r="L369" s="60"/>
      <c r="M369" s="65">
        <v>37</v>
      </c>
      <c r="N369" s="58">
        <v>109</v>
      </c>
      <c r="O369" s="58">
        <v>122</v>
      </c>
      <c r="P369" s="64">
        <v>3100</v>
      </c>
      <c r="Q369" s="65">
        <v>0.87</v>
      </c>
      <c r="R369" s="62">
        <v>0.05</v>
      </c>
      <c r="S369" s="62">
        <v>0.05</v>
      </c>
      <c r="T369" s="62">
        <v>0.05</v>
      </c>
      <c r="U369" s="65">
        <v>0.95</v>
      </c>
      <c r="V369" s="65">
        <v>15.7</v>
      </c>
      <c r="W369" s="65">
        <v>15.8</v>
      </c>
      <c r="X369" s="65">
        <v>0.21</v>
      </c>
      <c r="Y369" s="65">
        <v>1.67</v>
      </c>
      <c r="Z369" s="64">
        <v>1170</v>
      </c>
      <c r="AA369" s="64">
        <v>1340</v>
      </c>
      <c r="AB369" s="64">
        <v>6</v>
      </c>
      <c r="AC369" s="60">
        <v>35</v>
      </c>
      <c r="AD369" s="60"/>
      <c r="AE369" s="60">
        <v>480</v>
      </c>
      <c r="AF369" s="60"/>
      <c r="AG369" s="60">
        <v>480</v>
      </c>
      <c r="AH369" s="63">
        <v>2.5000000000000001E-2</v>
      </c>
      <c r="AI369" s="63">
        <v>1E-3</v>
      </c>
      <c r="AJ369" s="63"/>
      <c r="AK369" s="61"/>
      <c r="AL369" s="61"/>
      <c r="AM369" s="61"/>
      <c r="AN369" s="61"/>
      <c r="AO369" s="61"/>
      <c r="AP369" s="63"/>
      <c r="AQ369" s="63"/>
      <c r="AR369" s="63"/>
      <c r="AS369" s="63"/>
      <c r="AT369" s="60">
        <v>4000</v>
      </c>
      <c r="AU369" s="61"/>
      <c r="AV369" s="61"/>
      <c r="AW369" s="61"/>
      <c r="AX369" s="61"/>
      <c r="AY369" s="61"/>
      <c r="AZ369" s="61"/>
      <c r="BA369" s="61"/>
      <c r="BB369" s="61"/>
      <c r="BC369" s="61"/>
      <c r="BD369" s="61"/>
      <c r="BE369" s="61"/>
      <c r="BF369" s="61"/>
      <c r="BG369" s="61"/>
      <c r="BH369" s="61"/>
      <c r="BI369" s="61"/>
      <c r="BJ369" s="61"/>
      <c r="BK369" s="61"/>
      <c r="BL369" s="61"/>
      <c r="BM369" s="61"/>
      <c r="BN369" s="61"/>
      <c r="BO369" s="61"/>
      <c r="BP369" s="61"/>
      <c r="BQ369" s="61"/>
      <c r="BR369" s="61"/>
      <c r="BS369" s="61"/>
      <c r="BT369" s="61"/>
      <c r="BU369" s="15"/>
      <c r="BV369" s="61"/>
      <c r="BW369" s="21"/>
      <c r="BX369" s="15"/>
      <c r="BY369" s="15"/>
      <c r="BZ369" s="15"/>
    </row>
    <row r="370" spans="1:78" ht="15" customHeight="1" x14ac:dyDescent="0.2">
      <c r="A370" s="55">
        <v>44824</v>
      </c>
      <c r="B370" s="56">
        <v>0.29166666666666669</v>
      </c>
      <c r="C370" s="14" t="s">
        <v>78</v>
      </c>
      <c r="D370" s="57">
        <v>3081495.3</v>
      </c>
      <c r="E370" s="11" t="s">
        <v>79</v>
      </c>
      <c r="F370" s="15">
        <v>3395</v>
      </c>
      <c r="G370" s="58">
        <v>8.5</v>
      </c>
      <c r="H370" s="59">
        <v>20</v>
      </c>
      <c r="I370" s="60">
        <v>388</v>
      </c>
      <c r="J370" s="61"/>
      <c r="K370" s="61"/>
      <c r="L370" s="60"/>
      <c r="M370" s="61">
        <v>77</v>
      </c>
      <c r="N370" s="59">
        <v>133</v>
      </c>
      <c r="O370" s="59">
        <v>154</v>
      </c>
      <c r="P370" s="64">
        <v>650</v>
      </c>
      <c r="Q370" s="61">
        <v>1.1299999999999999</v>
      </c>
      <c r="R370" s="61">
        <v>0.03</v>
      </c>
      <c r="S370" s="62">
        <v>0.01</v>
      </c>
      <c r="T370" s="61">
        <v>0.04</v>
      </c>
      <c r="U370" s="61">
        <v>1.1399999999999999</v>
      </c>
      <c r="V370" s="61">
        <v>23</v>
      </c>
      <c r="W370" s="61">
        <v>23</v>
      </c>
      <c r="X370" s="61">
        <v>0.94</v>
      </c>
      <c r="Y370" s="61">
        <v>3.2</v>
      </c>
      <c r="Z370" s="60">
        <v>1800</v>
      </c>
      <c r="AA370" s="60">
        <v>2000</v>
      </c>
      <c r="AB370" s="60">
        <v>82</v>
      </c>
      <c r="AC370" s="60">
        <v>153</v>
      </c>
      <c r="AD370" s="60"/>
      <c r="AE370" s="60">
        <v>780</v>
      </c>
      <c r="AF370" s="60"/>
      <c r="AG370" s="60">
        <v>810</v>
      </c>
      <c r="AH370" s="63">
        <v>2.5000000000000001E-2</v>
      </c>
      <c r="AI370" s="63">
        <v>1E-3</v>
      </c>
      <c r="AJ370" s="63"/>
      <c r="AK370" s="61"/>
      <c r="AL370" s="61"/>
      <c r="AM370" s="61"/>
      <c r="AN370" s="61"/>
      <c r="AO370" s="61"/>
      <c r="AP370" s="63"/>
      <c r="AQ370" s="63"/>
      <c r="AR370" s="63"/>
      <c r="AS370" s="63"/>
      <c r="AT370" s="60">
        <v>9000</v>
      </c>
      <c r="AU370" s="61"/>
      <c r="AV370" s="61"/>
      <c r="AW370" s="61"/>
      <c r="AX370" s="61"/>
      <c r="AY370" s="61"/>
      <c r="AZ370" s="61"/>
      <c r="BA370" s="61"/>
      <c r="BB370" s="61"/>
      <c r="BC370" s="61"/>
      <c r="BD370" s="61"/>
      <c r="BE370" s="61"/>
      <c r="BF370" s="61"/>
      <c r="BG370" s="61"/>
      <c r="BH370" s="61"/>
      <c r="BI370" s="61"/>
      <c r="BJ370" s="61"/>
      <c r="BK370" s="61"/>
      <c r="BL370" s="61"/>
      <c r="BM370" s="61"/>
      <c r="BN370" s="61"/>
      <c r="BO370" s="61"/>
      <c r="BP370" s="61"/>
      <c r="BQ370" s="61"/>
      <c r="BR370" s="61"/>
      <c r="BS370" s="61"/>
      <c r="BT370" s="61"/>
      <c r="BU370" s="15"/>
      <c r="BV370" s="61"/>
      <c r="BW370" s="21"/>
      <c r="BX370" s="15"/>
      <c r="BY370" s="15"/>
      <c r="BZ370" s="15"/>
    </row>
    <row r="371" spans="1:78" ht="15" customHeight="1" x14ac:dyDescent="0.2">
      <c r="A371" s="13">
        <v>44825</v>
      </c>
      <c r="B371" s="53">
        <v>0.41666666666666669</v>
      </c>
      <c r="C371" s="14" t="s">
        <v>78</v>
      </c>
      <c r="D371" s="11">
        <v>3081495</v>
      </c>
      <c r="E371" s="11" t="s">
        <v>80</v>
      </c>
      <c r="F371" s="15"/>
      <c r="G371" s="15">
        <v>2.9</v>
      </c>
      <c r="H371" s="15">
        <v>9.1</v>
      </c>
      <c r="I371" s="15">
        <v>106.6</v>
      </c>
      <c r="J371" s="15"/>
      <c r="K371" s="15"/>
      <c r="L371" s="15"/>
      <c r="M371" s="15">
        <v>6.1</v>
      </c>
      <c r="N371" s="22">
        <v>1.5</v>
      </c>
      <c r="O371" s="15">
        <v>35</v>
      </c>
      <c r="P371" s="15"/>
      <c r="Q371" s="15">
        <v>7.3999999999999996E-2</v>
      </c>
      <c r="R371" s="22">
        <v>1E-3</v>
      </c>
      <c r="S371" s="15">
        <v>0.04</v>
      </c>
      <c r="T371" s="15"/>
      <c r="U371" s="15">
        <v>0.114</v>
      </c>
      <c r="V371" s="22">
        <v>0.05</v>
      </c>
      <c r="W371" s="15">
        <v>0.14000000000000001</v>
      </c>
      <c r="X371" s="15">
        <v>5.3999999999999999E-2</v>
      </c>
      <c r="Y371" s="15">
        <v>5.8999999999999997E-2</v>
      </c>
      <c r="Z371" s="22">
        <v>3</v>
      </c>
      <c r="AA371" s="22">
        <v>3</v>
      </c>
      <c r="AB371" s="22">
        <v>1</v>
      </c>
      <c r="AC371" s="22">
        <v>1</v>
      </c>
      <c r="AD371" s="15"/>
      <c r="AE371" s="15"/>
      <c r="AF371" s="15"/>
      <c r="AG371" s="15"/>
      <c r="AH371" s="15">
        <v>0.05</v>
      </c>
      <c r="AI371" s="15">
        <v>5.0999999999999997E-2</v>
      </c>
      <c r="AJ371" s="15"/>
      <c r="AK371" s="15"/>
      <c r="AL371" s="15"/>
      <c r="AM371" s="15"/>
      <c r="AN371" s="15"/>
      <c r="AO371" s="15"/>
      <c r="AP371" s="15"/>
      <c r="AQ371" s="15"/>
      <c r="AR371" s="15"/>
      <c r="AS371" s="15">
        <v>1.06</v>
      </c>
      <c r="AT371" s="22">
        <v>0.5</v>
      </c>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v>0.21</v>
      </c>
      <c r="BV371" s="15" t="s">
        <v>107</v>
      </c>
      <c r="BW371" s="21">
        <v>37.5</v>
      </c>
      <c r="BX371" s="15">
        <v>0</v>
      </c>
      <c r="BY371" s="15">
        <v>0</v>
      </c>
      <c r="BZ371" s="15" t="s">
        <v>109</v>
      </c>
    </row>
    <row r="372" spans="1:78" ht="15" customHeight="1" x14ac:dyDescent="0.2">
      <c r="A372" s="13">
        <v>44825</v>
      </c>
      <c r="B372" s="53">
        <v>0.39583333333333331</v>
      </c>
      <c r="C372" s="14" t="s">
        <v>78</v>
      </c>
      <c r="D372" s="11">
        <v>3081495</v>
      </c>
      <c r="E372" s="11" t="s">
        <v>83</v>
      </c>
      <c r="F372" s="15"/>
      <c r="G372" s="15">
        <v>3</v>
      </c>
      <c r="H372" s="15">
        <v>9.1</v>
      </c>
      <c r="I372" s="15">
        <v>94.4</v>
      </c>
      <c r="J372" s="15"/>
      <c r="K372" s="15"/>
      <c r="L372" s="15"/>
      <c r="M372" s="15">
        <v>7.6</v>
      </c>
      <c r="N372" s="15">
        <v>5</v>
      </c>
      <c r="O372" s="15">
        <v>37</v>
      </c>
      <c r="P372" s="15"/>
      <c r="Q372" s="15">
        <v>8.5999999999999993E-2</v>
      </c>
      <c r="R372" s="22">
        <v>1E-3</v>
      </c>
      <c r="S372" s="15">
        <v>4.7E-2</v>
      </c>
      <c r="T372" s="15"/>
      <c r="U372" s="15">
        <v>0.13300000000000001</v>
      </c>
      <c r="V372" s="22">
        <v>0.05</v>
      </c>
      <c r="W372" s="15">
        <v>0.15</v>
      </c>
      <c r="X372" s="15">
        <v>4.1000000000000002E-2</v>
      </c>
      <c r="Y372" s="15">
        <v>5.8000000000000003E-2</v>
      </c>
      <c r="Z372" s="15">
        <v>6</v>
      </c>
      <c r="AA372" s="15">
        <v>13</v>
      </c>
      <c r="AB372" s="22">
        <v>1</v>
      </c>
      <c r="AC372" s="22">
        <v>1</v>
      </c>
      <c r="AD372" s="15"/>
      <c r="AE372" s="15"/>
      <c r="AF372" s="15"/>
      <c r="AG372" s="15"/>
      <c r="AH372" s="15">
        <v>0.04</v>
      </c>
      <c r="AI372" s="15">
        <v>4.2999999999999997E-2</v>
      </c>
      <c r="AJ372" s="15"/>
      <c r="AK372" s="15"/>
      <c r="AL372" s="15"/>
      <c r="AM372" s="15"/>
      <c r="AN372" s="15"/>
      <c r="AO372" s="15"/>
      <c r="AP372" s="15"/>
      <c r="AQ372" s="15"/>
      <c r="AR372" s="15"/>
      <c r="AS372" s="15">
        <v>1.54</v>
      </c>
      <c r="AT372" s="15">
        <v>10</v>
      </c>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v>0.22</v>
      </c>
      <c r="BV372" s="15" t="s">
        <v>107</v>
      </c>
      <c r="BW372" s="21">
        <v>37.5</v>
      </c>
      <c r="BX372" s="15">
        <v>0</v>
      </c>
      <c r="BY372" s="15">
        <v>0</v>
      </c>
      <c r="BZ372" s="15" t="s">
        <v>102</v>
      </c>
    </row>
    <row r="373" spans="1:78" ht="15" customHeight="1" x14ac:dyDescent="0.2">
      <c r="A373" s="55">
        <v>44838</v>
      </c>
      <c r="B373" s="56">
        <v>0.375</v>
      </c>
      <c r="C373" s="14" t="s">
        <v>133</v>
      </c>
      <c r="D373" s="57">
        <v>3090614.1</v>
      </c>
      <c r="E373" s="11" t="s">
        <v>79</v>
      </c>
      <c r="F373" s="15">
        <v>3603</v>
      </c>
      <c r="G373" s="58">
        <v>8.4</v>
      </c>
      <c r="H373" s="58">
        <v>20</v>
      </c>
      <c r="I373" s="64">
        <v>402</v>
      </c>
      <c r="J373" s="61"/>
      <c r="K373" s="61"/>
      <c r="L373" s="60"/>
      <c r="M373" s="65">
        <v>41</v>
      </c>
      <c r="N373" s="58">
        <v>65</v>
      </c>
      <c r="O373" s="58">
        <v>70</v>
      </c>
      <c r="P373" s="64">
        <v>3500</v>
      </c>
      <c r="Q373" s="61">
        <v>10.1</v>
      </c>
      <c r="R373" s="62">
        <v>0.05</v>
      </c>
      <c r="S373" s="62">
        <v>0.05</v>
      </c>
      <c r="T373" s="62">
        <v>0.05</v>
      </c>
      <c r="U373" s="65">
        <v>10.199999999999999</v>
      </c>
      <c r="V373" s="65">
        <v>31</v>
      </c>
      <c r="W373" s="65">
        <v>31</v>
      </c>
      <c r="X373" s="65">
        <v>1.1399999999999999</v>
      </c>
      <c r="Y373" s="65">
        <v>3.1</v>
      </c>
      <c r="Z373" s="64">
        <v>1350</v>
      </c>
      <c r="AA373" s="64">
        <v>1360</v>
      </c>
      <c r="AB373" s="64">
        <v>42</v>
      </c>
      <c r="AC373" s="60">
        <v>67</v>
      </c>
      <c r="AD373" s="60"/>
      <c r="AE373" s="60">
        <v>530</v>
      </c>
      <c r="AF373" s="60"/>
      <c r="AG373" s="60">
        <v>560</v>
      </c>
      <c r="AH373" s="63">
        <v>2.5000000000000001E-2</v>
      </c>
      <c r="AI373" s="63">
        <v>1E-3</v>
      </c>
      <c r="AJ373" s="63"/>
      <c r="AK373" s="61"/>
      <c r="AL373" s="61"/>
      <c r="AM373" s="61"/>
      <c r="AN373" s="61"/>
      <c r="AO373" s="61"/>
      <c r="AP373" s="63"/>
      <c r="AQ373" s="63"/>
      <c r="AR373" s="63"/>
      <c r="AS373" s="63"/>
      <c r="AT373" s="60">
        <v>7000</v>
      </c>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c r="BQ373" s="61"/>
      <c r="BR373" s="61"/>
      <c r="BS373" s="61"/>
      <c r="BT373" s="61"/>
      <c r="BU373" s="15"/>
      <c r="BV373" s="61"/>
      <c r="BW373" s="21"/>
      <c r="BX373" s="15"/>
      <c r="BY373" s="15"/>
      <c r="BZ373" s="15"/>
    </row>
    <row r="374" spans="1:78" ht="15" customHeight="1" x14ac:dyDescent="0.2">
      <c r="A374" s="55">
        <v>44852</v>
      </c>
      <c r="B374" s="56">
        <v>0.3576388888888889</v>
      </c>
      <c r="C374" s="14" t="s">
        <v>78</v>
      </c>
      <c r="D374" s="57">
        <v>3099726.3</v>
      </c>
      <c r="E374" s="11" t="s">
        <v>79</v>
      </c>
      <c r="F374" s="15">
        <v>3064</v>
      </c>
      <c r="G374" s="58">
        <v>8.5</v>
      </c>
      <c r="H374" s="59">
        <v>12</v>
      </c>
      <c r="I374" s="60">
        <v>309</v>
      </c>
      <c r="J374" s="66"/>
      <c r="K374" s="66"/>
      <c r="L374" s="67"/>
      <c r="M374" s="61">
        <v>11.7</v>
      </c>
      <c r="N374" s="59">
        <v>38</v>
      </c>
      <c r="O374" s="59">
        <v>40</v>
      </c>
      <c r="P374" s="60">
        <v>2700</v>
      </c>
      <c r="Q374" s="61">
        <v>0.43</v>
      </c>
      <c r="R374" s="61">
        <v>0.22</v>
      </c>
      <c r="S374" s="61">
        <v>0.2</v>
      </c>
      <c r="T374" s="61"/>
      <c r="U374" s="61">
        <v>0.86</v>
      </c>
      <c r="V374" s="61">
        <v>10.8</v>
      </c>
      <c r="W374" s="61">
        <v>11.2</v>
      </c>
      <c r="X374" s="61">
        <v>3.2</v>
      </c>
      <c r="Y374" s="61">
        <v>4</v>
      </c>
      <c r="Z374" s="60">
        <v>680</v>
      </c>
      <c r="AA374" s="60">
        <v>810</v>
      </c>
      <c r="AB374" s="60">
        <v>4</v>
      </c>
      <c r="AC374" s="60">
        <v>28</v>
      </c>
      <c r="AD374" s="60"/>
      <c r="AE374" s="60"/>
      <c r="AF374" s="60"/>
      <c r="AG374" s="60"/>
      <c r="AH374" s="63">
        <v>2.5000000000000001E-2</v>
      </c>
      <c r="AI374" s="63">
        <v>1E-3</v>
      </c>
      <c r="AJ374" s="63"/>
      <c r="AK374" s="66"/>
      <c r="AL374" s="66"/>
      <c r="AM374" s="66"/>
      <c r="AN374" s="66"/>
      <c r="AO374" s="66"/>
      <c r="AP374" s="63"/>
      <c r="AQ374" s="63"/>
      <c r="AR374" s="63"/>
      <c r="AS374" s="63"/>
      <c r="AT374" s="67">
        <v>80000</v>
      </c>
      <c r="AU374" s="66"/>
      <c r="AV374" s="66"/>
      <c r="AW374" s="66"/>
      <c r="AX374" s="66"/>
      <c r="AY374" s="66"/>
      <c r="AZ374" s="66"/>
      <c r="BA374" s="66"/>
      <c r="BB374" s="66"/>
      <c r="BC374" s="66"/>
      <c r="BD374" s="66"/>
      <c r="BE374" s="66"/>
      <c r="BF374" s="66"/>
      <c r="BG374" s="66"/>
      <c r="BH374" s="66"/>
      <c r="BI374" s="66"/>
      <c r="BJ374" s="66"/>
      <c r="BK374" s="66"/>
      <c r="BL374" s="66"/>
      <c r="BM374" s="66"/>
      <c r="BN374" s="66"/>
      <c r="BO374" s="66"/>
      <c r="BP374" s="66"/>
      <c r="BQ374" s="66"/>
      <c r="BR374" s="66"/>
      <c r="BS374" s="66"/>
      <c r="BT374" s="66"/>
      <c r="BU374" s="15"/>
      <c r="BV374" s="61"/>
      <c r="BW374" s="21"/>
      <c r="BX374" s="15"/>
      <c r="BY374" s="15"/>
      <c r="BZ374" s="15"/>
    </row>
    <row r="375" spans="1:78" ht="15" customHeight="1" x14ac:dyDescent="0.2">
      <c r="A375" s="13">
        <v>44853</v>
      </c>
      <c r="B375" s="11" t="s">
        <v>134</v>
      </c>
      <c r="C375" s="14" t="s">
        <v>78</v>
      </c>
      <c r="D375" s="11">
        <v>3099726</v>
      </c>
      <c r="E375" s="11" t="s">
        <v>80</v>
      </c>
      <c r="F375" s="15"/>
      <c r="G375" s="15">
        <v>3.2</v>
      </c>
      <c r="H375" s="15">
        <v>9.4</v>
      </c>
      <c r="I375" s="15">
        <v>76.5</v>
      </c>
      <c r="J375" s="15"/>
      <c r="K375" s="15"/>
      <c r="L375" s="15"/>
      <c r="M375" s="15">
        <v>0.64</v>
      </c>
      <c r="N375" s="22">
        <v>1.5</v>
      </c>
      <c r="O375" s="22">
        <v>1.5</v>
      </c>
      <c r="P375" s="22"/>
      <c r="Q375" s="15">
        <v>7.1999999999999995E-2</v>
      </c>
      <c r="R375" s="22">
        <v>1E-3</v>
      </c>
      <c r="S375" s="15">
        <v>4.1000000000000002E-2</v>
      </c>
      <c r="T375" s="15"/>
      <c r="U375" s="15">
        <v>0.113</v>
      </c>
      <c r="V375" s="22">
        <v>0.05</v>
      </c>
      <c r="W375" s="15">
        <v>0.1</v>
      </c>
      <c r="X375" s="15">
        <v>2.9000000000000001E-2</v>
      </c>
      <c r="Y375" s="15">
        <v>3.6999999999999998E-2</v>
      </c>
      <c r="Z375" s="22">
        <v>3</v>
      </c>
      <c r="AA375" s="22">
        <v>3</v>
      </c>
      <c r="AB375" s="22">
        <v>1</v>
      </c>
      <c r="AC375" s="22">
        <v>3</v>
      </c>
      <c r="AD375" s="15"/>
      <c r="AE375" s="15"/>
      <c r="AF375" s="15"/>
      <c r="AG375" s="15"/>
      <c r="AH375" s="22">
        <v>0.01</v>
      </c>
      <c r="AI375" s="22">
        <v>1E-3</v>
      </c>
      <c r="AJ375" s="15"/>
      <c r="AK375" s="15"/>
      <c r="AL375" s="15"/>
      <c r="AM375" s="15"/>
      <c r="AN375" s="15"/>
      <c r="AO375" s="15"/>
      <c r="AP375" s="15"/>
      <c r="AQ375" s="15"/>
      <c r="AR375" s="15"/>
      <c r="AS375" s="15">
        <v>1</v>
      </c>
      <c r="AT375" s="22">
        <v>0.5</v>
      </c>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v>0.68</v>
      </c>
      <c r="BV375" s="15" t="s">
        <v>89</v>
      </c>
      <c r="BW375" s="21">
        <v>55</v>
      </c>
      <c r="BX375" s="15">
        <v>0</v>
      </c>
      <c r="BY375" s="15">
        <v>0</v>
      </c>
      <c r="BZ375" s="15" t="s">
        <v>96</v>
      </c>
    </row>
    <row r="376" spans="1:78" ht="15" customHeight="1" x14ac:dyDescent="0.2">
      <c r="A376" s="13">
        <v>44853</v>
      </c>
      <c r="B376" s="53">
        <v>0.43055555555555558</v>
      </c>
      <c r="C376" s="14" t="s">
        <v>78</v>
      </c>
      <c r="D376" s="11">
        <v>3099726</v>
      </c>
      <c r="E376" s="11" t="s">
        <v>83</v>
      </c>
      <c r="F376" s="15"/>
      <c r="G376" s="15">
        <v>3.5</v>
      </c>
      <c r="H376" s="15">
        <v>9.1999999999999993</v>
      </c>
      <c r="I376" s="15">
        <v>67.599999999999994</v>
      </c>
      <c r="J376" s="15"/>
      <c r="K376" s="15"/>
      <c r="L376" s="15"/>
      <c r="M376" s="15">
        <v>3.5</v>
      </c>
      <c r="N376" s="22">
        <v>1.5</v>
      </c>
      <c r="O376" s="15">
        <v>7</v>
      </c>
      <c r="P376" s="15"/>
      <c r="Q376" s="15">
        <v>7.2999999999999995E-2</v>
      </c>
      <c r="R376" s="15">
        <v>2E-3</v>
      </c>
      <c r="S376" s="15">
        <v>4.2000000000000003E-2</v>
      </c>
      <c r="T376" s="15"/>
      <c r="U376" s="15">
        <v>0.11700000000000001</v>
      </c>
      <c r="V376" s="15">
        <v>0.18</v>
      </c>
      <c r="W376" s="15">
        <v>0.22</v>
      </c>
      <c r="X376" s="15">
        <v>1.2E-2</v>
      </c>
      <c r="Y376" s="15">
        <v>6.8000000000000005E-2</v>
      </c>
      <c r="Z376" s="22">
        <v>3</v>
      </c>
      <c r="AA376" s="22">
        <v>3</v>
      </c>
      <c r="AB376" s="22">
        <v>1</v>
      </c>
      <c r="AC376" s="22">
        <v>1</v>
      </c>
      <c r="AD376" s="15"/>
      <c r="AE376" s="15"/>
      <c r="AF376" s="15"/>
      <c r="AG376" s="15"/>
      <c r="AH376" s="22">
        <v>0.01</v>
      </c>
      <c r="AI376" s="16">
        <v>1.6E-2</v>
      </c>
      <c r="AJ376" s="15"/>
      <c r="AK376" s="15"/>
      <c r="AL376" s="15"/>
      <c r="AM376" s="15"/>
      <c r="AN376" s="15"/>
      <c r="AO376" s="15"/>
      <c r="AP376" s="15"/>
      <c r="AQ376" s="15"/>
      <c r="AR376" s="15"/>
      <c r="AS376" s="15">
        <v>2.8</v>
      </c>
      <c r="AT376" s="15">
        <v>2</v>
      </c>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v>0.34</v>
      </c>
      <c r="BV376" s="15" t="s">
        <v>106</v>
      </c>
      <c r="BW376" s="21">
        <v>42.5</v>
      </c>
      <c r="BX376" s="15">
        <v>0</v>
      </c>
      <c r="BY376" s="15">
        <v>0</v>
      </c>
      <c r="BZ376" s="15" t="s">
        <v>102</v>
      </c>
    </row>
    <row r="377" spans="1:78" ht="15" customHeight="1" x14ac:dyDescent="0.2">
      <c r="A377" s="13">
        <v>44862</v>
      </c>
      <c r="B377" s="11"/>
      <c r="C377" s="14" t="s">
        <v>90</v>
      </c>
      <c r="D377" s="11"/>
      <c r="E377" s="11" t="s">
        <v>80</v>
      </c>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v>0.28999999999999998</v>
      </c>
      <c r="BV377" s="15"/>
      <c r="BW377" s="21"/>
      <c r="BX377" s="15"/>
      <c r="BY377" s="15"/>
      <c r="BZ377" s="15"/>
    </row>
    <row r="378" spans="1:78" ht="15" customHeight="1" x14ac:dyDescent="0.2">
      <c r="A378" s="13">
        <v>44862</v>
      </c>
      <c r="B378" s="11"/>
      <c r="C378" s="14" t="s">
        <v>90</v>
      </c>
      <c r="D378" s="11"/>
      <c r="E378" s="11" t="s">
        <v>83</v>
      </c>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v>0.25</v>
      </c>
      <c r="BV378" s="15"/>
      <c r="BW378" s="21"/>
      <c r="BX378" s="15"/>
      <c r="BY378" s="15"/>
      <c r="BZ378" s="15"/>
    </row>
    <row r="379" spans="1:78" ht="15" customHeight="1" x14ac:dyDescent="0.2">
      <c r="A379" s="55">
        <v>44880</v>
      </c>
      <c r="B379" s="56">
        <v>0.2986111111111111</v>
      </c>
      <c r="C379" s="14" t="s">
        <v>133</v>
      </c>
      <c r="D379" s="57">
        <v>3117590.1</v>
      </c>
      <c r="E379" s="11" t="s">
        <v>79</v>
      </c>
      <c r="F379" s="15">
        <v>2828</v>
      </c>
      <c r="G379" s="58">
        <v>8.6</v>
      </c>
      <c r="H379" s="59">
        <v>25</v>
      </c>
      <c r="I379" s="60">
        <v>290</v>
      </c>
      <c r="J379" s="61"/>
      <c r="K379" s="61"/>
      <c r="L379" s="60"/>
      <c r="M379" s="61">
        <v>25</v>
      </c>
      <c r="N379" s="59">
        <v>87</v>
      </c>
      <c r="O379" s="59">
        <v>90</v>
      </c>
      <c r="P379" s="60">
        <v>1860</v>
      </c>
      <c r="Q379" s="61">
        <v>6.1</v>
      </c>
      <c r="R379" s="61">
        <v>7.3</v>
      </c>
      <c r="S379" s="62">
        <v>0.01</v>
      </c>
      <c r="T379" s="61">
        <v>7.3</v>
      </c>
      <c r="U379" s="61">
        <v>13.3</v>
      </c>
      <c r="V379" s="61">
        <v>21</v>
      </c>
      <c r="W379" s="61">
        <v>29</v>
      </c>
      <c r="X379" s="61">
        <v>5.7</v>
      </c>
      <c r="Y379" s="61">
        <v>6.7</v>
      </c>
      <c r="Z379" s="60">
        <v>740</v>
      </c>
      <c r="AA379" s="60">
        <v>760</v>
      </c>
      <c r="AB379" s="60">
        <v>2</v>
      </c>
      <c r="AC379" s="60">
        <v>45</v>
      </c>
      <c r="AD379" s="60"/>
      <c r="AE379" s="60">
        <v>350</v>
      </c>
      <c r="AF379" s="60"/>
      <c r="AG379" s="60">
        <v>360</v>
      </c>
      <c r="AH379" s="63">
        <v>2.5000000000000001E-2</v>
      </c>
      <c r="AI379" s="63">
        <v>1E-3</v>
      </c>
      <c r="AJ379" s="63"/>
      <c r="AK379" s="61"/>
      <c r="AL379" s="61"/>
      <c r="AM379" s="61"/>
      <c r="AN379" s="61"/>
      <c r="AO379" s="61"/>
      <c r="AP379" s="63"/>
      <c r="AQ379" s="63"/>
      <c r="AR379" s="63"/>
      <c r="AS379" s="63"/>
      <c r="AT379" s="60">
        <v>9000</v>
      </c>
      <c r="AU379" s="61"/>
      <c r="AV379" s="61"/>
      <c r="AW379" s="61"/>
      <c r="AX379" s="61"/>
      <c r="AY379" s="61"/>
      <c r="AZ379" s="61"/>
      <c r="BA379" s="61"/>
      <c r="BB379" s="61"/>
      <c r="BC379" s="61"/>
      <c r="BD379" s="61"/>
      <c r="BE379" s="61"/>
      <c r="BF379" s="61"/>
      <c r="BG379" s="61"/>
      <c r="BH379" s="61"/>
      <c r="BI379" s="61"/>
      <c r="BJ379" s="61"/>
      <c r="BK379" s="61"/>
      <c r="BL379" s="61"/>
      <c r="BM379" s="61"/>
      <c r="BN379" s="61"/>
      <c r="BO379" s="61"/>
      <c r="BP379" s="61"/>
      <c r="BQ379" s="61"/>
      <c r="BR379" s="61"/>
      <c r="BS379" s="61"/>
      <c r="BT379" s="61"/>
      <c r="BU379" s="15"/>
      <c r="BV379" s="61"/>
      <c r="BW379" s="21"/>
      <c r="BX379" s="15"/>
      <c r="BY379" s="15"/>
      <c r="BZ379" s="15"/>
    </row>
    <row r="380" spans="1:78" ht="15" customHeight="1" x14ac:dyDescent="0.2">
      <c r="A380" s="13">
        <v>44881</v>
      </c>
      <c r="B380" s="56">
        <v>0.2986111111111111</v>
      </c>
      <c r="C380" s="14" t="s">
        <v>78</v>
      </c>
      <c r="D380" s="11">
        <v>3119397</v>
      </c>
      <c r="E380" s="11" t="s">
        <v>79</v>
      </c>
      <c r="F380" s="15">
        <v>3090</v>
      </c>
      <c r="G380" s="15">
        <v>8.5</v>
      </c>
      <c r="H380" s="15">
        <v>10</v>
      </c>
      <c r="I380" s="15">
        <v>325</v>
      </c>
      <c r="J380" s="15"/>
      <c r="K380" s="15"/>
      <c r="L380" s="15"/>
      <c r="M380" s="15">
        <v>44</v>
      </c>
      <c r="N380" s="15">
        <v>91</v>
      </c>
      <c r="O380" s="15">
        <v>156</v>
      </c>
      <c r="P380" s="15"/>
      <c r="Q380" s="15">
        <v>4.2</v>
      </c>
      <c r="R380" s="15">
        <v>2.4</v>
      </c>
      <c r="S380" s="15">
        <v>0.02</v>
      </c>
      <c r="T380" s="15"/>
      <c r="U380" s="15">
        <v>6.6</v>
      </c>
      <c r="V380" s="15">
        <v>22</v>
      </c>
      <c r="W380" s="15">
        <v>24</v>
      </c>
      <c r="X380" s="15">
        <v>5.4</v>
      </c>
      <c r="Y380" s="15">
        <v>6.6</v>
      </c>
      <c r="Z380" s="15">
        <v>900</v>
      </c>
      <c r="AA380" s="15">
        <v>900</v>
      </c>
      <c r="AB380" s="15">
        <v>4</v>
      </c>
      <c r="AC380" s="15">
        <v>54</v>
      </c>
      <c r="AD380" s="15"/>
      <c r="AE380" s="15"/>
      <c r="AF380" s="15"/>
      <c r="AG380" s="15">
        <v>450</v>
      </c>
      <c r="AH380" s="22">
        <v>2.5000000000000001E-2</v>
      </c>
      <c r="AI380" s="22">
        <v>1E-3</v>
      </c>
      <c r="AJ380" s="15"/>
      <c r="AK380" s="15"/>
      <c r="AL380" s="15"/>
      <c r="AM380" s="15"/>
      <c r="AN380" s="15"/>
      <c r="AO380" s="15"/>
      <c r="AP380" s="15"/>
      <c r="AQ380" s="15"/>
      <c r="AR380" s="15"/>
      <c r="AS380" s="15"/>
      <c r="AT380" s="15">
        <v>10000</v>
      </c>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21"/>
      <c r="BX380" s="15"/>
      <c r="BY380" s="15"/>
      <c r="BZ380" s="15"/>
    </row>
    <row r="381" spans="1:78" ht="15" customHeight="1" x14ac:dyDescent="0.2">
      <c r="A381" s="13">
        <v>44882</v>
      </c>
      <c r="B381" s="53">
        <v>0.40277777777777773</v>
      </c>
      <c r="C381" s="14" t="s">
        <v>78</v>
      </c>
      <c r="D381" s="11">
        <v>3119397</v>
      </c>
      <c r="E381" s="11" t="s">
        <v>80</v>
      </c>
      <c r="F381" s="15"/>
      <c r="G381" s="15">
        <v>2.5</v>
      </c>
      <c r="H381" s="15">
        <v>12.7</v>
      </c>
      <c r="I381" s="15">
        <v>191.3</v>
      </c>
      <c r="J381" s="15"/>
      <c r="K381" s="15"/>
      <c r="L381" s="15"/>
      <c r="M381" s="15">
        <v>24</v>
      </c>
      <c r="N381" s="15">
        <v>5</v>
      </c>
      <c r="O381" s="15">
        <v>90</v>
      </c>
      <c r="P381" s="15"/>
      <c r="Q381" s="15">
        <v>0.158</v>
      </c>
      <c r="R381" s="22">
        <v>1E-3</v>
      </c>
      <c r="S381" s="15">
        <v>0.03</v>
      </c>
      <c r="T381" s="15"/>
      <c r="U381" s="15">
        <v>0.187</v>
      </c>
      <c r="V381" s="15">
        <v>0.2</v>
      </c>
      <c r="W381" s="15">
        <v>0.23</v>
      </c>
      <c r="X381" s="15">
        <v>7.3999999999999996E-2</v>
      </c>
      <c r="Y381" s="15">
        <v>0.108</v>
      </c>
      <c r="Z381" s="22">
        <v>3</v>
      </c>
      <c r="AA381" s="22">
        <v>3</v>
      </c>
      <c r="AB381" s="22">
        <v>1</v>
      </c>
      <c r="AC381" s="22">
        <v>1</v>
      </c>
      <c r="AD381" s="15"/>
      <c r="AE381" s="15"/>
      <c r="AF381" s="15"/>
      <c r="AG381" s="15"/>
      <c r="AH381" s="22">
        <v>0.01</v>
      </c>
      <c r="AI381" s="22">
        <v>1E-3</v>
      </c>
      <c r="AJ381" s="15"/>
      <c r="AK381" s="15"/>
      <c r="AL381" s="15"/>
      <c r="AM381" s="15"/>
      <c r="AN381" s="15"/>
      <c r="AO381" s="15"/>
      <c r="AP381" s="15"/>
      <c r="AQ381" s="15"/>
      <c r="AR381" s="15"/>
      <c r="AS381" s="15">
        <v>0.3</v>
      </c>
      <c r="AT381" s="22">
        <v>0.5</v>
      </c>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v>0.13</v>
      </c>
      <c r="BV381" s="15" t="s">
        <v>87</v>
      </c>
      <c r="BW381" s="21">
        <v>27.5</v>
      </c>
      <c r="BX381" s="15">
        <v>0</v>
      </c>
      <c r="BY381" s="15" t="s">
        <v>135</v>
      </c>
      <c r="BZ381" s="15" t="s">
        <v>102</v>
      </c>
    </row>
    <row r="382" spans="1:78" ht="15" customHeight="1" x14ac:dyDescent="0.2">
      <c r="A382" s="13">
        <v>44882</v>
      </c>
      <c r="B382" s="53">
        <v>0.3888888888888889</v>
      </c>
      <c r="C382" s="14" t="s">
        <v>78</v>
      </c>
      <c r="D382" s="11">
        <v>3119397</v>
      </c>
      <c r="E382" s="11" t="s">
        <v>83</v>
      </c>
      <c r="F382" s="15"/>
      <c r="G382" s="15">
        <v>2.5</v>
      </c>
      <c r="H382" s="15">
        <v>12.6</v>
      </c>
      <c r="I382" s="15">
        <v>191.3</v>
      </c>
      <c r="J382" s="15"/>
      <c r="K382" s="15"/>
      <c r="L382" s="15"/>
      <c r="M382" s="15">
        <v>49</v>
      </c>
      <c r="N382" s="15">
        <v>10</v>
      </c>
      <c r="O382" s="15">
        <v>119</v>
      </c>
      <c r="P382" s="15"/>
      <c r="Q382" s="15">
        <v>0.19900000000000001</v>
      </c>
      <c r="R382" s="15">
        <v>6.0000000000000001E-3</v>
      </c>
      <c r="S382" s="15">
        <v>5.0999999999999997E-2</v>
      </c>
      <c r="T382" s="15"/>
      <c r="U382" s="15">
        <v>0.26</v>
      </c>
      <c r="V382" s="15">
        <v>0.31</v>
      </c>
      <c r="W382" s="15">
        <v>0.37</v>
      </c>
      <c r="X382" s="15">
        <v>9.2999999999999999E-2</v>
      </c>
      <c r="Y382" s="15">
        <v>0.157</v>
      </c>
      <c r="Z382" s="15">
        <v>7</v>
      </c>
      <c r="AA382" s="15">
        <v>18</v>
      </c>
      <c r="AB382" s="22">
        <v>1</v>
      </c>
      <c r="AC382" s="22">
        <v>1</v>
      </c>
      <c r="AD382" s="15"/>
      <c r="AE382" s="15"/>
      <c r="AF382" s="15"/>
      <c r="AG382" s="15"/>
      <c r="AH382" s="22">
        <v>0.01</v>
      </c>
      <c r="AI382" s="22">
        <v>1E-3</v>
      </c>
      <c r="AJ382" s="15"/>
      <c r="AK382" s="15"/>
      <c r="AL382" s="15"/>
      <c r="AM382" s="15"/>
      <c r="AN382" s="15"/>
      <c r="AO382" s="15"/>
      <c r="AP382" s="15"/>
      <c r="AQ382" s="15"/>
      <c r="AR382" s="15"/>
      <c r="AS382" s="15">
        <v>0.7</v>
      </c>
      <c r="AT382" s="22">
        <v>0.5</v>
      </c>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v>0.11</v>
      </c>
      <c r="BV382" s="15" t="s">
        <v>85</v>
      </c>
      <c r="BW382" s="21">
        <v>25</v>
      </c>
      <c r="BX382" s="15">
        <v>0</v>
      </c>
      <c r="BY382" s="15">
        <v>0</v>
      </c>
      <c r="BZ382" s="15" t="s">
        <v>102</v>
      </c>
    </row>
    <row r="383" spans="1:78" ht="15" customHeight="1" x14ac:dyDescent="0.2">
      <c r="A383" s="13">
        <v>44907</v>
      </c>
      <c r="B383" s="56">
        <v>0.33333333333333331</v>
      </c>
      <c r="C383" s="14" t="s">
        <v>78</v>
      </c>
      <c r="D383" s="11">
        <v>3137968</v>
      </c>
      <c r="E383" s="11" t="s">
        <v>79</v>
      </c>
      <c r="F383" s="15">
        <v>3488</v>
      </c>
      <c r="G383" s="15">
        <v>8.5</v>
      </c>
      <c r="H383" s="15">
        <v>10</v>
      </c>
      <c r="I383" s="15">
        <v>326</v>
      </c>
      <c r="J383" s="15"/>
      <c r="K383" s="15"/>
      <c r="L383" s="15"/>
      <c r="M383" s="15">
        <v>15.3</v>
      </c>
      <c r="N383" s="15">
        <v>47</v>
      </c>
      <c r="O383" s="15">
        <v>52</v>
      </c>
      <c r="P383" s="67">
        <v>2800</v>
      </c>
      <c r="Q383" s="15">
        <v>1.03</v>
      </c>
      <c r="R383" s="15">
        <v>0.09</v>
      </c>
      <c r="S383" s="15">
        <v>0.11</v>
      </c>
      <c r="T383" s="15"/>
      <c r="U383" s="15">
        <v>1.24</v>
      </c>
      <c r="V383" s="15">
        <v>11.7</v>
      </c>
      <c r="W383" s="15">
        <v>11.9</v>
      </c>
      <c r="X383" s="15">
        <v>1.58</v>
      </c>
      <c r="Y383" s="15">
        <v>2.2000000000000002</v>
      </c>
      <c r="Z383" s="15">
        <v>770</v>
      </c>
      <c r="AA383" s="15">
        <v>740</v>
      </c>
      <c r="AB383" s="15">
        <v>3</v>
      </c>
      <c r="AC383" s="15">
        <v>29</v>
      </c>
      <c r="AD383" s="15"/>
      <c r="AE383" s="15"/>
      <c r="AF383" s="15"/>
      <c r="AG383" s="15">
        <v>390</v>
      </c>
      <c r="AH383" s="22">
        <v>2.5000000000000001E-2</v>
      </c>
      <c r="AI383" s="22">
        <v>1E-3</v>
      </c>
      <c r="AJ383" s="15"/>
      <c r="AK383" s="15"/>
      <c r="AL383" s="15"/>
      <c r="AM383" s="15"/>
      <c r="AN383" s="15"/>
      <c r="AO383" s="15"/>
      <c r="AP383" s="15"/>
      <c r="AQ383" s="15"/>
      <c r="AR383" s="15"/>
      <c r="AS383" s="15"/>
      <c r="AT383" s="15">
        <v>10</v>
      </c>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21"/>
      <c r="BX383" s="15"/>
      <c r="BY383" s="15"/>
      <c r="BZ383" s="15"/>
    </row>
    <row r="384" spans="1:78" ht="15" customHeight="1" x14ac:dyDescent="0.2">
      <c r="A384" s="13">
        <v>44908</v>
      </c>
      <c r="B384" s="53">
        <v>0.36458333333333331</v>
      </c>
      <c r="C384" s="14" t="s">
        <v>78</v>
      </c>
      <c r="D384" s="11">
        <v>3137968</v>
      </c>
      <c r="E384" s="11" t="s">
        <v>80</v>
      </c>
      <c r="F384" s="15"/>
      <c r="G384" s="15">
        <v>2.2000000000000002</v>
      </c>
      <c r="H384" s="15">
        <v>11.7</v>
      </c>
      <c r="I384" s="15">
        <v>382</v>
      </c>
      <c r="J384" s="15"/>
      <c r="K384" s="15"/>
      <c r="L384" s="15"/>
      <c r="M384" s="15">
        <v>13.8</v>
      </c>
      <c r="N384" s="22">
        <v>1.5</v>
      </c>
      <c r="O384" s="15">
        <v>48</v>
      </c>
      <c r="P384" s="15"/>
      <c r="Q384" s="15">
        <v>0.44</v>
      </c>
      <c r="R384" s="22">
        <v>1E-3</v>
      </c>
      <c r="S384" s="15">
        <v>3.7999999999999999E-2</v>
      </c>
      <c r="T384" s="15"/>
      <c r="U384" s="15">
        <v>0.48</v>
      </c>
      <c r="V384" s="15">
        <v>0.48</v>
      </c>
      <c r="W384" s="15">
        <v>0.52</v>
      </c>
      <c r="X384" s="15">
        <v>0.23</v>
      </c>
      <c r="Y384" s="15">
        <v>0.25</v>
      </c>
      <c r="Z384" s="22">
        <v>3</v>
      </c>
      <c r="AA384" s="15">
        <v>7</v>
      </c>
      <c r="AB384" s="15">
        <v>5</v>
      </c>
      <c r="AC384" s="15">
        <v>4</v>
      </c>
      <c r="AD384" s="15"/>
      <c r="AE384" s="15"/>
      <c r="AF384" s="15"/>
      <c r="AG384" s="15"/>
      <c r="AH384" s="15">
        <v>0.1</v>
      </c>
      <c r="AI384" s="15">
        <v>0.10199999999999999</v>
      </c>
      <c r="AJ384" s="15"/>
      <c r="AK384" s="15"/>
      <c r="AL384" s="15"/>
      <c r="AM384" s="15"/>
      <c r="AN384" s="15"/>
      <c r="AO384" s="15"/>
      <c r="AP384" s="15"/>
      <c r="AQ384" s="15"/>
      <c r="AR384" s="15"/>
      <c r="AS384" s="15">
        <v>7</v>
      </c>
      <c r="AT384" s="22">
        <v>0.5</v>
      </c>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v>0.18</v>
      </c>
      <c r="BV384" s="15" t="s">
        <v>93</v>
      </c>
      <c r="BW384" s="21">
        <v>32.5</v>
      </c>
      <c r="BX384" s="15">
        <v>0</v>
      </c>
      <c r="BY384" s="15">
        <v>0</v>
      </c>
      <c r="BZ384" s="15" t="s">
        <v>109</v>
      </c>
    </row>
    <row r="385" spans="1:78" ht="15" customHeight="1" x14ac:dyDescent="0.2">
      <c r="A385" s="13">
        <v>44908</v>
      </c>
      <c r="B385" s="53">
        <v>0.39583333333333331</v>
      </c>
      <c r="C385" s="14" t="s">
        <v>78</v>
      </c>
      <c r="D385" s="11">
        <v>3137968</v>
      </c>
      <c r="E385" s="11" t="s">
        <v>83</v>
      </c>
      <c r="F385" s="15"/>
      <c r="G385" s="15">
        <v>2.2000000000000002</v>
      </c>
      <c r="H385" s="15">
        <v>12.2</v>
      </c>
      <c r="I385" s="15">
        <v>376</v>
      </c>
      <c r="J385" s="15"/>
      <c r="K385" s="15"/>
      <c r="L385" s="15"/>
      <c r="M385" s="15">
        <v>25</v>
      </c>
      <c r="N385" s="22">
        <v>1.5</v>
      </c>
      <c r="O385" s="15">
        <v>51</v>
      </c>
      <c r="P385" s="15"/>
      <c r="Q385" s="15">
        <v>0.47</v>
      </c>
      <c r="R385" s="22">
        <v>1E-3</v>
      </c>
      <c r="S385" s="15">
        <v>3.6999999999999998E-2</v>
      </c>
      <c r="T385" s="15"/>
      <c r="U385" s="15">
        <v>0.5</v>
      </c>
      <c r="V385" s="15">
        <v>0.44</v>
      </c>
      <c r="W385" s="15">
        <v>0.47</v>
      </c>
      <c r="X385" s="15">
        <v>0.24</v>
      </c>
      <c r="Y385" s="15">
        <v>0.27</v>
      </c>
      <c r="Z385" s="15">
        <v>18</v>
      </c>
      <c r="AA385" s="15">
        <v>12</v>
      </c>
      <c r="AB385" s="15">
        <v>5</v>
      </c>
      <c r="AC385" s="15">
        <v>4</v>
      </c>
      <c r="AD385" s="15"/>
      <c r="AE385" s="15"/>
      <c r="AF385" s="15"/>
      <c r="AG385" s="15"/>
      <c r="AH385" s="15">
        <v>0.08</v>
      </c>
      <c r="AI385" s="15">
        <v>8.4000000000000005E-2</v>
      </c>
      <c r="AJ385" s="15"/>
      <c r="AK385" s="15"/>
      <c r="AL385" s="15"/>
      <c r="AM385" s="15"/>
      <c r="AN385" s="15"/>
      <c r="AO385" s="15"/>
      <c r="AP385" s="15"/>
      <c r="AQ385" s="15"/>
      <c r="AR385" s="15"/>
      <c r="AS385" s="15">
        <v>10.199999999999999</v>
      </c>
      <c r="AT385" s="22">
        <v>0.5</v>
      </c>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v>0.18</v>
      </c>
      <c r="BV385" s="15" t="s">
        <v>87</v>
      </c>
      <c r="BW385" s="21">
        <v>27.5</v>
      </c>
      <c r="BX385" s="15">
        <v>0</v>
      </c>
      <c r="BY385" s="15">
        <v>0</v>
      </c>
      <c r="BZ385" s="15" t="s">
        <v>109</v>
      </c>
    </row>
    <row r="386" spans="1:78" ht="15" customHeight="1" x14ac:dyDescent="0.2">
      <c r="A386" s="13">
        <v>44942</v>
      </c>
      <c r="B386" s="56">
        <v>0.375</v>
      </c>
      <c r="C386" s="14" t="s">
        <v>78</v>
      </c>
      <c r="D386" s="11">
        <v>3154327</v>
      </c>
      <c r="E386" s="11" t="s">
        <v>79</v>
      </c>
      <c r="F386" s="15">
        <v>3156</v>
      </c>
      <c r="G386" s="15">
        <v>8.6</v>
      </c>
      <c r="H386" s="15">
        <v>10</v>
      </c>
      <c r="I386" s="15">
        <v>316</v>
      </c>
      <c r="J386" s="15"/>
      <c r="K386" s="15"/>
      <c r="L386" s="15"/>
      <c r="M386" s="15">
        <v>14.6</v>
      </c>
      <c r="N386" s="15">
        <v>35</v>
      </c>
      <c r="O386" s="15">
        <v>40</v>
      </c>
      <c r="P386" s="15"/>
      <c r="Q386" s="15">
        <v>2.1</v>
      </c>
      <c r="R386" s="15">
        <v>0.5</v>
      </c>
      <c r="S386" s="15">
        <v>7.0000000000000007E-2</v>
      </c>
      <c r="T386" s="15"/>
      <c r="U386" s="15">
        <v>2.6</v>
      </c>
      <c r="V386" s="15">
        <v>11.7</v>
      </c>
      <c r="W386" s="15">
        <v>12.2</v>
      </c>
      <c r="X386" s="15">
        <v>4.3</v>
      </c>
      <c r="Y386" s="15">
        <v>4.8</v>
      </c>
      <c r="Z386" s="15">
        <v>710</v>
      </c>
      <c r="AA386" s="15">
        <v>820</v>
      </c>
      <c r="AB386" s="15">
        <v>2</v>
      </c>
      <c r="AC386" s="15">
        <v>17</v>
      </c>
      <c r="AD386" s="15"/>
      <c r="AE386" s="15"/>
      <c r="AF386" s="15"/>
      <c r="AG386" s="15">
        <v>290</v>
      </c>
      <c r="AH386" s="22">
        <v>2.5000000000000001E-2</v>
      </c>
      <c r="AI386" s="22">
        <v>1E-3</v>
      </c>
      <c r="AJ386" s="15"/>
      <c r="AK386" s="15"/>
      <c r="AL386" s="15"/>
      <c r="AM386" s="15"/>
      <c r="AN386" s="15"/>
      <c r="AO386" s="15"/>
      <c r="AP386" s="15"/>
      <c r="AQ386" s="15"/>
      <c r="AR386" s="15"/>
      <c r="AS386" s="15"/>
      <c r="AT386" s="15">
        <v>1500</v>
      </c>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21"/>
      <c r="BX386" s="15"/>
      <c r="BY386" s="15"/>
      <c r="BZ386" s="15"/>
    </row>
    <row r="387" spans="1:78" ht="15" customHeight="1" x14ac:dyDescent="0.2">
      <c r="A387" s="13">
        <v>44943</v>
      </c>
      <c r="B387" s="53">
        <v>0.34722222222222227</v>
      </c>
      <c r="C387" s="14" t="s">
        <v>78</v>
      </c>
      <c r="D387" s="11">
        <v>3154327</v>
      </c>
      <c r="E387" s="11" t="s">
        <v>80</v>
      </c>
      <c r="F387" s="15"/>
      <c r="G387" s="15">
        <v>2.6</v>
      </c>
      <c r="H387" s="15">
        <v>12.3</v>
      </c>
      <c r="I387" s="15">
        <v>162.4</v>
      </c>
      <c r="J387" s="15"/>
      <c r="K387" s="15"/>
      <c r="L387" s="15"/>
      <c r="M387" s="15">
        <v>2.8</v>
      </c>
      <c r="N387" s="22">
        <v>1.5</v>
      </c>
      <c r="O387" s="15">
        <v>17</v>
      </c>
      <c r="P387" s="15"/>
      <c r="Q387" s="15">
        <v>0.11899999999999999</v>
      </c>
      <c r="R387" s="22">
        <v>1E-3</v>
      </c>
      <c r="S387" s="15">
        <v>4.2999999999999997E-2</v>
      </c>
      <c r="T387" s="15"/>
      <c r="U387" s="15">
        <v>0.16300000000000001</v>
      </c>
      <c r="V387" s="15">
        <v>0.14000000000000001</v>
      </c>
      <c r="W387" s="15">
        <v>0.18</v>
      </c>
      <c r="X387" s="15">
        <v>5.5E-2</v>
      </c>
      <c r="Y387" s="15">
        <v>6.4000000000000001E-2</v>
      </c>
      <c r="Z387" s="22">
        <v>3</v>
      </c>
      <c r="AA387" s="22">
        <v>3</v>
      </c>
      <c r="AB387" s="22">
        <v>1</v>
      </c>
      <c r="AC387" s="22">
        <v>1</v>
      </c>
      <c r="AD387" s="15"/>
      <c r="AE387" s="15"/>
      <c r="AF387" s="15"/>
      <c r="AG387" s="15"/>
      <c r="AH387" s="22">
        <v>0.01</v>
      </c>
      <c r="AI387" s="22">
        <v>1E-3</v>
      </c>
      <c r="AJ387" s="15"/>
      <c r="AK387" s="15"/>
      <c r="AL387" s="15"/>
      <c r="AM387" s="15"/>
      <c r="AN387" s="15"/>
      <c r="AO387" s="15"/>
      <c r="AP387" s="15"/>
      <c r="AQ387" s="15"/>
      <c r="AR387" s="15"/>
      <c r="AS387" s="15">
        <v>0.71</v>
      </c>
      <c r="AT387" s="22">
        <v>5</v>
      </c>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v>0.34</v>
      </c>
      <c r="BV387" s="15" t="s">
        <v>93</v>
      </c>
      <c r="BW387" s="21">
        <v>32.5</v>
      </c>
      <c r="BX387" s="15">
        <v>0</v>
      </c>
      <c r="BY387" s="15">
        <v>0</v>
      </c>
      <c r="BZ387" s="15" t="s">
        <v>102</v>
      </c>
    </row>
    <row r="388" spans="1:78" ht="15" customHeight="1" x14ac:dyDescent="0.2">
      <c r="A388" s="13">
        <v>44943</v>
      </c>
      <c r="B388" s="53">
        <v>0.3263888888888889</v>
      </c>
      <c r="C388" s="14" t="s">
        <v>78</v>
      </c>
      <c r="D388" s="11">
        <v>3154327</v>
      </c>
      <c r="E388" s="11" t="s">
        <v>83</v>
      </c>
      <c r="F388" s="15"/>
      <c r="G388" s="15">
        <v>2.7</v>
      </c>
      <c r="H388" s="15">
        <v>11.7</v>
      </c>
      <c r="I388" s="15">
        <v>152.4</v>
      </c>
      <c r="J388" s="15"/>
      <c r="K388" s="15"/>
      <c r="L388" s="15"/>
      <c r="M388" s="15">
        <v>8.3000000000000007</v>
      </c>
      <c r="N388" s="15">
        <v>4</v>
      </c>
      <c r="O388" s="15">
        <v>23</v>
      </c>
      <c r="P388" s="15"/>
      <c r="Q388" s="15">
        <v>0.13100000000000001</v>
      </c>
      <c r="R388" s="22">
        <v>1E-3</v>
      </c>
      <c r="S388" s="15">
        <v>4.2000000000000003E-2</v>
      </c>
      <c r="T388" s="15"/>
      <c r="U388" s="15">
        <v>0.17499999999999999</v>
      </c>
      <c r="V388" s="15">
        <v>0.23</v>
      </c>
      <c r="W388" s="15">
        <v>0.27</v>
      </c>
      <c r="X388" s="15">
        <v>7.2999999999999995E-2</v>
      </c>
      <c r="Y388" s="15">
        <v>0.111</v>
      </c>
      <c r="Z388" s="22">
        <v>3</v>
      </c>
      <c r="AA388" s="15">
        <v>8</v>
      </c>
      <c r="AB388" s="22">
        <v>1</v>
      </c>
      <c r="AC388" s="22">
        <v>1</v>
      </c>
      <c r="AD388" s="15"/>
      <c r="AE388" s="15"/>
      <c r="AF388" s="15"/>
      <c r="AG388" s="15"/>
      <c r="AH388" s="22">
        <v>0.01</v>
      </c>
      <c r="AI388" s="22">
        <v>1E-3</v>
      </c>
      <c r="AJ388" s="15"/>
      <c r="AK388" s="15"/>
      <c r="AL388" s="15"/>
      <c r="AM388" s="15"/>
      <c r="AN388" s="15"/>
      <c r="AO388" s="15"/>
      <c r="AP388" s="15"/>
      <c r="AQ388" s="15"/>
      <c r="AR388" s="15"/>
      <c r="AS388" s="15">
        <v>1.58</v>
      </c>
      <c r="AT388" s="22">
        <v>5</v>
      </c>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v>0.28999999999999998</v>
      </c>
      <c r="BV388" s="15" t="s">
        <v>86</v>
      </c>
      <c r="BW388" s="21">
        <v>30</v>
      </c>
      <c r="BX388" s="15">
        <v>0</v>
      </c>
      <c r="BY388" s="15">
        <v>0</v>
      </c>
      <c r="BZ388" s="15" t="s">
        <v>96</v>
      </c>
    </row>
    <row r="389" spans="1:78" ht="15" customHeight="1" x14ac:dyDescent="0.2">
      <c r="A389" s="55">
        <v>44950</v>
      </c>
      <c r="B389" s="56">
        <v>0.35416666666666669</v>
      </c>
      <c r="C389" s="14" t="s">
        <v>133</v>
      </c>
      <c r="D389" s="57">
        <v>3160342.1</v>
      </c>
      <c r="E389" s="11" t="s">
        <v>79</v>
      </c>
      <c r="F389" s="15">
        <v>3306</v>
      </c>
      <c r="G389" s="58">
        <v>8.5</v>
      </c>
      <c r="H389" s="59">
        <v>26</v>
      </c>
      <c r="I389" s="60">
        <v>384</v>
      </c>
      <c r="J389" s="61"/>
      <c r="K389" s="61"/>
      <c r="L389" s="60"/>
      <c r="M389" s="61">
        <v>32</v>
      </c>
      <c r="N389" s="59">
        <v>92</v>
      </c>
      <c r="O389" s="59">
        <v>107</v>
      </c>
      <c r="P389" s="60">
        <v>3400</v>
      </c>
      <c r="Q389" s="61">
        <v>4.9000000000000004</v>
      </c>
      <c r="R389" s="62">
        <v>0.05</v>
      </c>
      <c r="S389" s="62">
        <v>0.05</v>
      </c>
      <c r="T389" s="61"/>
      <c r="U389" s="61">
        <v>4.9000000000000004</v>
      </c>
      <c r="V389" s="61">
        <v>23</v>
      </c>
      <c r="W389" s="61">
        <v>23</v>
      </c>
      <c r="X389" s="61">
        <v>1.6</v>
      </c>
      <c r="Y389" s="61">
        <v>2.9</v>
      </c>
      <c r="Z389" s="60">
        <v>1010</v>
      </c>
      <c r="AA389" s="60">
        <v>1160</v>
      </c>
      <c r="AB389" s="60">
        <v>5</v>
      </c>
      <c r="AC389" s="60">
        <v>22</v>
      </c>
      <c r="AD389" s="60"/>
      <c r="AE389" s="60">
        <v>380</v>
      </c>
      <c r="AF389" s="60"/>
      <c r="AG389" s="60">
        <v>400</v>
      </c>
      <c r="AH389" s="63">
        <v>2.5000000000000001E-2</v>
      </c>
      <c r="AI389" s="63">
        <v>1E-3</v>
      </c>
      <c r="AJ389" s="63"/>
      <c r="AK389" s="61"/>
      <c r="AL389" s="61"/>
      <c r="AM389" s="61"/>
      <c r="AN389" s="61"/>
      <c r="AO389" s="61"/>
      <c r="AP389" s="63"/>
      <c r="AQ389" s="63"/>
      <c r="AR389" s="63"/>
      <c r="AS389" s="63"/>
      <c r="AT389" s="60">
        <v>3200</v>
      </c>
      <c r="AU389" s="61"/>
      <c r="AV389" s="61"/>
      <c r="AW389" s="61"/>
      <c r="AX389" s="61"/>
      <c r="AY389" s="61"/>
      <c r="AZ389" s="61"/>
      <c r="BA389" s="61"/>
      <c r="BB389" s="61"/>
      <c r="BC389" s="61"/>
      <c r="BD389" s="61"/>
      <c r="BE389" s="61"/>
      <c r="BF389" s="61"/>
      <c r="BG389" s="61"/>
      <c r="BH389" s="61"/>
      <c r="BI389" s="61"/>
      <c r="BJ389" s="61"/>
      <c r="BK389" s="61"/>
      <c r="BL389" s="61"/>
      <c r="BM389" s="61"/>
      <c r="BN389" s="61"/>
      <c r="BO389" s="61"/>
      <c r="BP389" s="61"/>
      <c r="BQ389" s="61"/>
      <c r="BR389" s="61"/>
      <c r="BS389" s="61"/>
      <c r="BT389" s="61"/>
      <c r="BU389" s="15"/>
      <c r="BV389" s="61"/>
      <c r="BW389" s="21"/>
      <c r="BX389" s="15"/>
      <c r="BY389" s="15"/>
      <c r="BZ389" s="15"/>
    </row>
    <row r="390" spans="1:78" ht="15" customHeight="1" x14ac:dyDescent="0.2">
      <c r="A390" s="13">
        <v>44978</v>
      </c>
      <c r="B390" s="53">
        <v>0.3611111111111111</v>
      </c>
      <c r="C390" s="14" t="s">
        <v>78</v>
      </c>
      <c r="D390" s="11">
        <v>3179792</v>
      </c>
      <c r="E390" s="11" t="s">
        <v>80</v>
      </c>
      <c r="F390" s="15"/>
      <c r="G390" s="15">
        <v>3</v>
      </c>
      <c r="H390" s="15">
        <v>11.2</v>
      </c>
      <c r="I390" s="15">
        <v>92.1</v>
      </c>
      <c r="J390" s="15"/>
      <c r="K390" s="15"/>
      <c r="L390" s="15"/>
      <c r="M390" s="15">
        <v>1.05</v>
      </c>
      <c r="N390" s="22">
        <v>2.5</v>
      </c>
      <c r="O390" s="22">
        <v>2.5</v>
      </c>
      <c r="P390" s="22"/>
      <c r="Q390" s="15">
        <v>6.6000000000000003E-2</v>
      </c>
      <c r="R390" s="22">
        <v>1E-3</v>
      </c>
      <c r="S390" s="15">
        <v>0.04</v>
      </c>
      <c r="T390" s="15"/>
      <c r="U390" s="15">
        <v>0.105</v>
      </c>
      <c r="V390" s="15">
        <v>0.12</v>
      </c>
      <c r="W390" s="15">
        <v>0.16</v>
      </c>
      <c r="X390" s="15">
        <v>2.7E-2</v>
      </c>
      <c r="Y390" s="15">
        <v>3.5000000000000003E-2</v>
      </c>
      <c r="Z390" s="22">
        <v>3</v>
      </c>
      <c r="AA390" s="22">
        <v>3</v>
      </c>
      <c r="AB390" s="22">
        <v>1</v>
      </c>
      <c r="AC390" s="22">
        <v>1</v>
      </c>
      <c r="AD390" s="15"/>
      <c r="AE390" s="15"/>
      <c r="AF390" s="15"/>
      <c r="AG390" s="15"/>
      <c r="AH390" s="22">
        <v>1E-3</v>
      </c>
      <c r="AI390" s="22">
        <v>1E-3</v>
      </c>
      <c r="AJ390" s="15"/>
      <c r="AK390" s="15"/>
      <c r="AL390" s="15"/>
      <c r="AM390" s="15"/>
      <c r="AN390" s="15"/>
      <c r="AO390" s="15"/>
      <c r="AP390" s="15"/>
      <c r="AQ390" s="15"/>
      <c r="AR390" s="15"/>
      <c r="AS390" s="15">
        <v>0.3</v>
      </c>
      <c r="AT390" s="22">
        <v>0.5</v>
      </c>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v>0.47</v>
      </c>
      <c r="BV390" s="15" t="s">
        <v>91</v>
      </c>
      <c r="BW390" s="21">
        <v>47.5</v>
      </c>
      <c r="BX390" s="15">
        <v>0</v>
      </c>
      <c r="BY390" s="15">
        <v>0</v>
      </c>
      <c r="BZ390" s="15" t="s">
        <v>82</v>
      </c>
    </row>
    <row r="391" spans="1:78" ht="15" customHeight="1" x14ac:dyDescent="0.2">
      <c r="A391" s="13">
        <v>44978</v>
      </c>
      <c r="B391" s="53">
        <v>0.38541666666666669</v>
      </c>
      <c r="C391" s="14" t="s">
        <v>78</v>
      </c>
      <c r="D391" s="11">
        <v>3179792</v>
      </c>
      <c r="E391" s="11" t="s">
        <v>83</v>
      </c>
      <c r="F391" s="15"/>
      <c r="G391" s="15">
        <v>3.1</v>
      </c>
      <c r="H391" s="15">
        <v>11.1</v>
      </c>
      <c r="I391" s="15">
        <v>87.8</v>
      </c>
      <c r="J391" s="15"/>
      <c r="K391" s="15"/>
      <c r="L391" s="15"/>
      <c r="M391" s="15">
        <v>6.6</v>
      </c>
      <c r="N391" s="15">
        <v>7</v>
      </c>
      <c r="O391" s="15">
        <v>15</v>
      </c>
      <c r="P391" s="15"/>
      <c r="Q391" s="15">
        <v>7.4999999999999997E-2</v>
      </c>
      <c r="R391" s="15">
        <v>3.5000000000000003E-2</v>
      </c>
      <c r="S391" s="15">
        <v>4.5999999999999999E-2</v>
      </c>
      <c r="T391" s="15"/>
      <c r="U391" s="15">
        <v>0.157</v>
      </c>
      <c r="V391" s="15">
        <v>0.17</v>
      </c>
      <c r="W391" s="15">
        <v>0.25</v>
      </c>
      <c r="X391" s="15">
        <v>3.4000000000000002E-2</v>
      </c>
      <c r="Y391" s="15">
        <v>7.6999999999999999E-2</v>
      </c>
      <c r="Z391" s="22">
        <v>3</v>
      </c>
      <c r="AA391" s="15">
        <v>6</v>
      </c>
      <c r="AB391" s="22">
        <v>1</v>
      </c>
      <c r="AC391" s="22">
        <v>1</v>
      </c>
      <c r="AD391" s="15"/>
      <c r="AE391" s="15"/>
      <c r="AF391" s="15"/>
      <c r="AG391" s="15"/>
      <c r="AH391" s="22">
        <v>1E-3</v>
      </c>
      <c r="AI391" s="22">
        <v>1E-3</v>
      </c>
      <c r="AJ391" s="15"/>
      <c r="AK391" s="15"/>
      <c r="AL391" s="15"/>
      <c r="AM391" s="15"/>
      <c r="AN391" s="15"/>
      <c r="AO391" s="15"/>
      <c r="AP391" s="15"/>
      <c r="AQ391" s="15"/>
      <c r="AR391" s="15"/>
      <c r="AS391" s="15">
        <v>1.58</v>
      </c>
      <c r="AT391" s="15">
        <v>2</v>
      </c>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v>0.41</v>
      </c>
      <c r="BV391" s="15" t="s">
        <v>107</v>
      </c>
      <c r="BW391" s="21">
        <v>37.5</v>
      </c>
      <c r="BX391" s="15">
        <v>0</v>
      </c>
      <c r="BY391" s="15">
        <v>0</v>
      </c>
      <c r="BZ391" s="15" t="s">
        <v>82</v>
      </c>
    </row>
    <row r="392" spans="1:78" ht="15" customHeight="1" x14ac:dyDescent="0.2">
      <c r="A392" s="13">
        <v>44978</v>
      </c>
      <c r="B392" s="56">
        <v>0.29166666666666669</v>
      </c>
      <c r="C392" s="14" t="s">
        <v>78</v>
      </c>
      <c r="D392" s="11">
        <v>3180927</v>
      </c>
      <c r="E392" s="11" t="s">
        <v>79</v>
      </c>
      <c r="F392" s="15">
        <v>2877</v>
      </c>
      <c r="G392" s="15">
        <v>8.6</v>
      </c>
      <c r="H392" s="15">
        <v>27</v>
      </c>
      <c r="I392" s="15">
        <v>357</v>
      </c>
      <c r="J392" s="15"/>
      <c r="K392" s="15"/>
      <c r="L392" s="15"/>
      <c r="M392" s="15">
        <v>10.199999999999999</v>
      </c>
      <c r="N392" s="15">
        <v>57</v>
      </c>
      <c r="O392" s="15">
        <v>60</v>
      </c>
      <c r="P392" s="60">
        <v>3100</v>
      </c>
      <c r="Q392" s="15">
        <v>2.9</v>
      </c>
      <c r="R392" s="15">
        <v>9.1999999999999993</v>
      </c>
      <c r="S392" s="15">
        <v>4.2</v>
      </c>
      <c r="T392" s="15"/>
      <c r="U392" s="15">
        <v>16.3</v>
      </c>
      <c r="V392" s="15">
        <v>17.899999999999999</v>
      </c>
      <c r="W392" s="15">
        <v>31</v>
      </c>
      <c r="X392" s="15">
        <v>7.1</v>
      </c>
      <c r="Y392" s="15">
        <v>7.3</v>
      </c>
      <c r="Z392" s="15">
        <v>770</v>
      </c>
      <c r="AA392" s="15">
        <v>720</v>
      </c>
      <c r="AB392" s="15">
        <v>5</v>
      </c>
      <c r="AC392" s="15">
        <v>28</v>
      </c>
      <c r="AD392" s="15"/>
      <c r="AE392" s="15"/>
      <c r="AF392" s="15"/>
      <c r="AG392" s="15">
        <v>420</v>
      </c>
      <c r="AH392" s="22">
        <v>2.5000000000000001E-2</v>
      </c>
      <c r="AI392" s="22">
        <v>1E-3</v>
      </c>
      <c r="AJ392" s="15"/>
      <c r="AK392" s="15"/>
      <c r="AL392" s="15"/>
      <c r="AM392" s="15"/>
      <c r="AN392" s="15"/>
      <c r="AO392" s="15"/>
      <c r="AP392" s="15"/>
      <c r="AQ392" s="15"/>
      <c r="AR392" s="15"/>
      <c r="AS392" s="15"/>
      <c r="AT392" s="15">
        <v>1000</v>
      </c>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21"/>
      <c r="BX392" s="15"/>
      <c r="BY392" s="15"/>
      <c r="BZ392" s="15"/>
    </row>
    <row r="393" spans="1:78" ht="15" customHeight="1" x14ac:dyDescent="0.2">
      <c r="A393" s="13">
        <v>44998</v>
      </c>
      <c r="B393" s="56">
        <v>0.33333333333333331</v>
      </c>
      <c r="C393" s="14" t="s">
        <v>78</v>
      </c>
      <c r="D393" s="11">
        <v>3201322</v>
      </c>
      <c r="E393" s="11" t="s">
        <v>79</v>
      </c>
      <c r="F393" s="15">
        <v>2774</v>
      </c>
      <c r="G393" s="15">
        <v>8.5</v>
      </c>
      <c r="H393" s="15">
        <v>20</v>
      </c>
      <c r="I393" s="15">
        <v>417</v>
      </c>
      <c r="J393" s="15"/>
      <c r="K393" s="15"/>
      <c r="L393" s="15"/>
      <c r="M393" s="15">
        <v>30</v>
      </c>
      <c r="N393" s="15">
        <v>61</v>
      </c>
      <c r="O393" s="15">
        <v>82</v>
      </c>
      <c r="P393" s="15"/>
      <c r="Q393" s="15">
        <v>0.26</v>
      </c>
      <c r="R393" s="22">
        <v>0.05</v>
      </c>
      <c r="S393" s="22">
        <v>0.05</v>
      </c>
      <c r="T393" s="15"/>
      <c r="U393" s="15">
        <v>0.28000000000000003</v>
      </c>
      <c r="V393" s="15">
        <v>16</v>
      </c>
      <c r="W393" s="15">
        <v>16</v>
      </c>
      <c r="X393" s="15">
        <v>0.72</v>
      </c>
      <c r="Y393" s="15">
        <v>1.53</v>
      </c>
      <c r="Z393" s="15">
        <v>1330</v>
      </c>
      <c r="AA393" s="15">
        <v>1230</v>
      </c>
      <c r="AB393" s="15">
        <v>9</v>
      </c>
      <c r="AC393" s="15">
        <v>42</v>
      </c>
      <c r="AD393" s="15"/>
      <c r="AE393" s="15"/>
      <c r="AF393" s="15"/>
      <c r="AG393" s="15">
        <v>560</v>
      </c>
      <c r="AH393" s="15">
        <v>0.06</v>
      </c>
      <c r="AI393" s="15">
        <v>2E-3</v>
      </c>
      <c r="AJ393" s="15"/>
      <c r="AK393" s="15"/>
      <c r="AL393" s="15"/>
      <c r="AM393" s="15"/>
      <c r="AN393" s="15"/>
      <c r="AO393" s="15"/>
      <c r="AP393" s="15"/>
      <c r="AQ393" s="15"/>
      <c r="AR393" s="15"/>
      <c r="AS393" s="15"/>
      <c r="AT393" s="15">
        <v>1000</v>
      </c>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21"/>
      <c r="BX393" s="15"/>
      <c r="BY393" s="15"/>
      <c r="BZ393" s="15"/>
    </row>
    <row r="394" spans="1:78" ht="15" customHeight="1" x14ac:dyDescent="0.2">
      <c r="A394" s="13">
        <v>45000</v>
      </c>
      <c r="B394" s="14">
        <v>0.35416666666666669</v>
      </c>
      <c r="C394" s="14" t="s">
        <v>78</v>
      </c>
      <c r="D394" s="11">
        <v>3202914</v>
      </c>
      <c r="E394" s="11" t="s">
        <v>80</v>
      </c>
      <c r="F394" s="15"/>
      <c r="G394" s="15">
        <v>2.8</v>
      </c>
      <c r="H394" s="15">
        <v>7.6</v>
      </c>
      <c r="I394" s="15">
        <v>114.3</v>
      </c>
      <c r="J394" s="15"/>
      <c r="K394" s="15"/>
      <c r="L394" s="15"/>
      <c r="M394" s="15">
        <v>0.68</v>
      </c>
      <c r="N394" s="15">
        <v>6</v>
      </c>
      <c r="O394" s="15">
        <v>21</v>
      </c>
      <c r="P394" s="15"/>
      <c r="Q394" s="15">
        <v>7.4999999999999997E-2</v>
      </c>
      <c r="R394" s="22">
        <v>1E-3</v>
      </c>
      <c r="S394" s="15">
        <v>4.1000000000000002E-2</v>
      </c>
      <c r="T394" s="15"/>
      <c r="U394" s="15">
        <v>0.115</v>
      </c>
      <c r="V394" s="15">
        <v>0.1</v>
      </c>
      <c r="W394" s="15">
        <v>0.14000000000000001</v>
      </c>
      <c r="X394" s="15">
        <v>4.1000000000000002E-2</v>
      </c>
      <c r="Y394" s="15">
        <v>0.05</v>
      </c>
      <c r="Z394" s="22">
        <v>3</v>
      </c>
      <c r="AA394" s="22">
        <v>3</v>
      </c>
      <c r="AB394" s="22">
        <v>1</v>
      </c>
      <c r="AC394" s="22">
        <v>1</v>
      </c>
      <c r="AD394" s="15"/>
      <c r="AE394" s="15"/>
      <c r="AF394" s="15"/>
      <c r="AG394" s="15"/>
      <c r="AH394" s="15">
        <v>0.04</v>
      </c>
      <c r="AI394" s="15">
        <v>4.2000000000000003E-2</v>
      </c>
      <c r="AJ394" s="15"/>
      <c r="AK394" s="15"/>
      <c r="AL394" s="15"/>
      <c r="AM394" s="15"/>
      <c r="AN394" s="15"/>
      <c r="AO394" s="15"/>
      <c r="AP394" s="15"/>
      <c r="AQ394" s="15"/>
      <c r="AR394" s="15"/>
      <c r="AS394" s="15">
        <v>1.82</v>
      </c>
      <c r="AT394" s="22">
        <v>5</v>
      </c>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v>0.31</v>
      </c>
      <c r="BV394" s="15" t="s">
        <v>86</v>
      </c>
      <c r="BW394" s="21">
        <v>30</v>
      </c>
      <c r="BX394" s="15">
        <v>0</v>
      </c>
      <c r="BY394" s="15">
        <v>0</v>
      </c>
      <c r="BZ394" s="15" t="s">
        <v>102</v>
      </c>
    </row>
    <row r="395" spans="1:78" ht="15" customHeight="1" x14ac:dyDescent="0.2">
      <c r="A395" s="13">
        <v>45000</v>
      </c>
      <c r="B395" s="14">
        <v>0.33333333333333331</v>
      </c>
      <c r="C395" s="14" t="s">
        <v>78</v>
      </c>
      <c r="D395" s="11">
        <v>3202914</v>
      </c>
      <c r="E395" s="11" t="s">
        <v>83</v>
      </c>
      <c r="F395" s="15"/>
      <c r="G395" s="15">
        <v>2.9</v>
      </c>
      <c r="H395" s="15">
        <v>7.4</v>
      </c>
      <c r="I395" s="15">
        <v>113.1</v>
      </c>
      <c r="J395" s="15"/>
      <c r="K395" s="15"/>
      <c r="L395" s="15"/>
      <c r="M395" s="15">
        <v>5.6</v>
      </c>
      <c r="N395" s="22">
        <v>1.5</v>
      </c>
      <c r="O395" s="15">
        <v>29</v>
      </c>
      <c r="P395" s="15"/>
      <c r="Q395" s="15">
        <v>8.6999999999999994E-2</v>
      </c>
      <c r="R395" s="22">
        <v>1E-3</v>
      </c>
      <c r="S395" s="15">
        <v>4.9000000000000002E-2</v>
      </c>
      <c r="T395" s="15"/>
      <c r="U395" s="15">
        <v>0.13600000000000001</v>
      </c>
      <c r="V395" s="15">
        <v>0.17</v>
      </c>
      <c r="W395" s="15">
        <v>0.22</v>
      </c>
      <c r="X395" s="15">
        <v>3.6999999999999998E-2</v>
      </c>
      <c r="Y395" s="15">
        <v>6.2E-2</v>
      </c>
      <c r="Z395" s="22">
        <v>3</v>
      </c>
      <c r="AA395" s="15">
        <v>10</v>
      </c>
      <c r="AB395" s="22">
        <v>1</v>
      </c>
      <c r="AC395" s="22">
        <v>1</v>
      </c>
      <c r="AD395" s="15"/>
      <c r="AE395" s="15"/>
      <c r="AF395" s="15"/>
      <c r="AG395" s="15"/>
      <c r="AH395" s="15">
        <v>0.04</v>
      </c>
      <c r="AI395" s="15">
        <v>4.3999999999999997E-2</v>
      </c>
      <c r="AJ395" s="15"/>
      <c r="AK395" s="15"/>
      <c r="AL395" s="15"/>
      <c r="AM395" s="15"/>
      <c r="AN395" s="15"/>
      <c r="AO395" s="15"/>
      <c r="AP395" s="15"/>
      <c r="AQ395" s="15"/>
      <c r="AR395" s="15"/>
      <c r="AS395" s="15">
        <v>3.2</v>
      </c>
      <c r="AT395" s="22">
        <v>5</v>
      </c>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v>0.27</v>
      </c>
      <c r="BV395" s="15" t="s">
        <v>87</v>
      </c>
      <c r="BW395" s="21">
        <v>27.5</v>
      </c>
      <c r="BX395" s="15">
        <v>0</v>
      </c>
      <c r="BY395" s="15">
        <v>0</v>
      </c>
      <c r="BZ395" s="15" t="s">
        <v>82</v>
      </c>
    </row>
    <row r="396" spans="1:78" ht="15" customHeight="1" x14ac:dyDescent="0.2">
      <c r="A396" s="55">
        <v>45012</v>
      </c>
      <c r="B396" s="56">
        <v>0.3125</v>
      </c>
      <c r="C396" s="14" t="s">
        <v>133</v>
      </c>
      <c r="D396" s="57">
        <v>3219598.1</v>
      </c>
      <c r="E396" s="11" t="s">
        <v>79</v>
      </c>
      <c r="F396" s="15">
        <v>3301</v>
      </c>
      <c r="G396" s="58">
        <v>8.5</v>
      </c>
      <c r="H396" s="59">
        <v>30</v>
      </c>
      <c r="I396" s="60">
        <v>472</v>
      </c>
      <c r="J396" s="62"/>
      <c r="K396" s="62"/>
      <c r="L396" s="68"/>
      <c r="M396" s="61">
        <v>29</v>
      </c>
      <c r="N396" s="59">
        <v>58</v>
      </c>
      <c r="O396" s="59">
        <v>63</v>
      </c>
      <c r="P396" s="60">
        <v>4200</v>
      </c>
      <c r="Q396" s="61">
        <v>6.3</v>
      </c>
      <c r="R396" s="62">
        <v>0.05</v>
      </c>
      <c r="S396" s="62">
        <v>0.05</v>
      </c>
      <c r="T396" s="61"/>
      <c r="U396" s="61">
        <v>6.3</v>
      </c>
      <c r="V396" s="61">
        <v>25</v>
      </c>
      <c r="W396" s="61">
        <v>25</v>
      </c>
      <c r="X396" s="61">
        <v>3</v>
      </c>
      <c r="Y396" s="61">
        <v>4.4000000000000004</v>
      </c>
      <c r="Z396" s="60">
        <v>1110</v>
      </c>
      <c r="AA396" s="60">
        <v>1370</v>
      </c>
      <c r="AB396" s="60">
        <v>5</v>
      </c>
      <c r="AC396" s="60">
        <v>30</v>
      </c>
      <c r="AD396" s="60"/>
      <c r="AE396" s="60"/>
      <c r="AF396" s="60"/>
      <c r="AG396" s="60">
        <v>600</v>
      </c>
      <c r="AH396" s="63">
        <v>2.5000000000000001E-2</v>
      </c>
      <c r="AI396" s="63">
        <v>1E-3</v>
      </c>
      <c r="AJ396" s="63"/>
      <c r="AK396" s="62"/>
      <c r="AL396" s="62"/>
      <c r="AM396" s="62"/>
      <c r="AN396" s="62"/>
      <c r="AO396" s="62"/>
      <c r="AP396" s="63"/>
      <c r="AQ396" s="63"/>
      <c r="AR396" s="63"/>
      <c r="AS396" s="63"/>
      <c r="AT396" s="68">
        <v>5000</v>
      </c>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15"/>
      <c r="BV396" s="61"/>
      <c r="BW396" s="21"/>
      <c r="BX396" s="15"/>
      <c r="BY396" s="15"/>
      <c r="BZ396" s="15"/>
    </row>
    <row r="397" spans="1:78" ht="15" customHeight="1" x14ac:dyDescent="0.2">
      <c r="A397" s="13">
        <v>45032</v>
      </c>
      <c r="B397" s="14">
        <v>0.33333333333333331</v>
      </c>
      <c r="C397" s="14" t="s">
        <v>78</v>
      </c>
      <c r="D397" s="11">
        <v>3244524.3</v>
      </c>
      <c r="E397" s="11" t="s">
        <v>79</v>
      </c>
      <c r="F397" s="15">
        <v>2737</v>
      </c>
      <c r="G397" s="15">
        <v>8.5</v>
      </c>
      <c r="H397" s="15">
        <v>10</v>
      </c>
      <c r="I397" s="15">
        <v>364</v>
      </c>
      <c r="J397" s="15"/>
      <c r="K397" s="15"/>
      <c r="L397" s="15"/>
      <c r="M397" s="15">
        <v>13.2</v>
      </c>
      <c r="N397" s="15">
        <v>46</v>
      </c>
      <c r="O397" s="15">
        <v>54</v>
      </c>
      <c r="P397" s="15"/>
      <c r="Q397" s="15">
        <v>3.4</v>
      </c>
      <c r="R397" s="15">
        <v>7.0000000000000007E-2</v>
      </c>
      <c r="S397" s="15">
        <v>0.17</v>
      </c>
      <c r="T397" s="15"/>
      <c r="U397" s="15">
        <v>3.6</v>
      </c>
      <c r="V397" s="15">
        <v>14.3</v>
      </c>
      <c r="W397" s="15">
        <v>14.5</v>
      </c>
      <c r="X397" s="15">
        <v>5.2</v>
      </c>
      <c r="Y397" s="15">
        <v>5.5</v>
      </c>
      <c r="Z397" s="15">
        <v>920</v>
      </c>
      <c r="AA397" s="15">
        <v>1010</v>
      </c>
      <c r="AB397" s="15">
        <v>3</v>
      </c>
      <c r="AC397" s="15">
        <v>20</v>
      </c>
      <c r="AD397" s="15"/>
      <c r="AE397" s="15"/>
      <c r="AF397" s="15"/>
      <c r="AG397" s="15"/>
      <c r="AH397" s="22">
        <v>2.5000000000000001E-2</v>
      </c>
      <c r="AI397" s="22">
        <v>1E-3</v>
      </c>
      <c r="AJ397" s="15"/>
      <c r="AK397" s="15"/>
      <c r="AL397" s="15"/>
      <c r="AM397" s="15"/>
      <c r="AN397" s="15"/>
      <c r="AO397" s="15"/>
      <c r="AP397" s="15"/>
      <c r="AQ397" s="15"/>
      <c r="AR397" s="15"/>
      <c r="AS397" s="15"/>
      <c r="AT397" s="15">
        <v>700</v>
      </c>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21"/>
      <c r="BX397" s="15"/>
      <c r="BY397" s="15"/>
      <c r="BZ397" s="15"/>
    </row>
    <row r="398" spans="1:78" ht="15" customHeight="1" x14ac:dyDescent="0.2">
      <c r="A398" s="13">
        <v>45033</v>
      </c>
      <c r="B398" s="11"/>
      <c r="C398" s="14" t="s">
        <v>78</v>
      </c>
      <c r="D398" s="11"/>
      <c r="E398" s="11" t="s">
        <v>80</v>
      </c>
      <c r="F398" s="15"/>
      <c r="G398" s="15">
        <v>3.7</v>
      </c>
      <c r="H398" s="15">
        <v>7.7</v>
      </c>
      <c r="I398" s="15">
        <v>55.9</v>
      </c>
      <c r="J398" s="15"/>
      <c r="K398" s="15"/>
      <c r="L398" s="15"/>
      <c r="M398" s="15">
        <v>7</v>
      </c>
      <c r="N398" s="22">
        <v>1.5</v>
      </c>
      <c r="O398" s="15">
        <v>18</v>
      </c>
      <c r="P398" s="15"/>
      <c r="Q398" s="15">
        <v>2.3E-2</v>
      </c>
      <c r="R398" s="22">
        <v>1E-3</v>
      </c>
      <c r="S398" s="15">
        <v>4.3999999999999997E-2</v>
      </c>
      <c r="T398" s="15"/>
      <c r="U398" s="15">
        <v>6.7000000000000004E-2</v>
      </c>
      <c r="V398" s="22">
        <v>0.05</v>
      </c>
      <c r="W398" s="15">
        <v>0.1</v>
      </c>
      <c r="X398" s="15">
        <v>5.0000000000000001E-3</v>
      </c>
      <c r="Y398" s="15">
        <v>1.9E-2</v>
      </c>
      <c r="Z398" s="22">
        <v>3</v>
      </c>
      <c r="AA398" s="22">
        <v>3</v>
      </c>
      <c r="AB398" s="22">
        <v>1</v>
      </c>
      <c r="AC398" s="22">
        <v>1</v>
      </c>
      <c r="AD398" s="15"/>
      <c r="AE398" s="15"/>
      <c r="AF398" s="15"/>
      <c r="AG398" s="15"/>
      <c r="AH398" s="22">
        <v>0.01</v>
      </c>
      <c r="AI398" s="22">
        <v>1E-3</v>
      </c>
      <c r="AJ398" s="15"/>
      <c r="AK398" s="15"/>
      <c r="AL398" s="15"/>
      <c r="AM398" s="15"/>
      <c r="AN398" s="15"/>
      <c r="AO398" s="15"/>
      <c r="AP398" s="15"/>
      <c r="AQ398" s="15"/>
      <c r="AR398" s="15"/>
      <c r="AS398" s="15">
        <v>1.59</v>
      </c>
      <c r="AT398" s="22">
        <v>5</v>
      </c>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v>0.34</v>
      </c>
      <c r="BV398" s="15" t="s">
        <v>107</v>
      </c>
      <c r="BW398" s="21">
        <v>37.5</v>
      </c>
      <c r="BX398" s="15">
        <v>0</v>
      </c>
      <c r="BY398" s="15">
        <v>0</v>
      </c>
      <c r="BZ398" s="15" t="s">
        <v>82</v>
      </c>
    </row>
    <row r="399" spans="1:78" ht="15" customHeight="1" x14ac:dyDescent="0.2">
      <c r="A399" s="13">
        <v>45033</v>
      </c>
      <c r="B399" s="11"/>
      <c r="C399" s="14" t="s">
        <v>78</v>
      </c>
      <c r="D399" s="11"/>
      <c r="E399" s="11" t="s">
        <v>83</v>
      </c>
      <c r="F399" s="15"/>
      <c r="G399" s="15">
        <v>4.4000000000000004</v>
      </c>
      <c r="H399" s="15">
        <v>7.4</v>
      </c>
      <c r="I399" s="15">
        <v>51.8</v>
      </c>
      <c r="J399" s="15"/>
      <c r="K399" s="15"/>
      <c r="L399" s="15"/>
      <c r="M399" s="15">
        <v>12.6</v>
      </c>
      <c r="N399" s="22">
        <v>1.5</v>
      </c>
      <c r="O399" s="15">
        <v>22</v>
      </c>
      <c r="P399" s="15"/>
      <c r="Q399" s="15">
        <v>3.1E-2</v>
      </c>
      <c r="R399" s="22">
        <v>1E-3</v>
      </c>
      <c r="S399" s="15">
        <v>5.6000000000000001E-2</v>
      </c>
      <c r="T399" s="15"/>
      <c r="U399" s="15">
        <v>8.8999999999999996E-2</v>
      </c>
      <c r="V399" s="15">
        <v>0.12</v>
      </c>
      <c r="W399" s="15">
        <v>0.18</v>
      </c>
      <c r="X399" s="22">
        <v>2E-3</v>
      </c>
      <c r="Y399" s="15">
        <v>0.13600000000000001</v>
      </c>
      <c r="Z399" s="22">
        <v>3</v>
      </c>
      <c r="AA399" s="15">
        <v>8</v>
      </c>
      <c r="AB399" s="22">
        <v>1</v>
      </c>
      <c r="AC399" s="22">
        <v>1</v>
      </c>
      <c r="AD399" s="15"/>
      <c r="AE399" s="15"/>
      <c r="AF399" s="15"/>
      <c r="AG399" s="15"/>
      <c r="AH399" s="22">
        <v>0.01</v>
      </c>
      <c r="AI399" s="15">
        <v>5.0000000000000001E-3</v>
      </c>
      <c r="AJ399" s="15"/>
      <c r="AK399" s="15"/>
      <c r="AL399" s="15"/>
      <c r="AM399" s="15"/>
      <c r="AN399" s="15"/>
      <c r="AO399" s="15"/>
      <c r="AP399" s="15"/>
      <c r="AQ399" s="15"/>
      <c r="AR399" s="15"/>
      <c r="AS399" s="15">
        <v>2.2000000000000002</v>
      </c>
      <c r="AT399" s="15">
        <v>1</v>
      </c>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v>0.23</v>
      </c>
      <c r="BV399" s="15" t="s">
        <v>93</v>
      </c>
      <c r="BW399" s="21">
        <v>32.5</v>
      </c>
      <c r="BX399" s="15">
        <v>0</v>
      </c>
      <c r="BY399" s="15">
        <v>0</v>
      </c>
      <c r="BZ399" s="15" t="s">
        <v>82</v>
      </c>
    </row>
    <row r="400" spans="1:78" ht="15" customHeight="1" x14ac:dyDescent="0.2">
      <c r="A400" s="13">
        <v>45042</v>
      </c>
      <c r="B400" s="11"/>
      <c r="C400" s="14" t="s">
        <v>90</v>
      </c>
      <c r="D400" s="11"/>
      <c r="E400" s="11" t="s">
        <v>80</v>
      </c>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v>0.35</v>
      </c>
      <c r="BV400" s="15"/>
      <c r="BW400" s="21"/>
      <c r="BX400" s="15"/>
      <c r="BY400" s="15"/>
      <c r="BZ400" s="15"/>
    </row>
    <row r="401" spans="1:78" ht="15" customHeight="1" x14ac:dyDescent="0.2">
      <c r="A401" s="13">
        <v>45042</v>
      </c>
      <c r="B401" s="11"/>
      <c r="C401" s="14" t="s">
        <v>90</v>
      </c>
      <c r="D401" s="11"/>
      <c r="E401" s="11" t="s">
        <v>83</v>
      </c>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v>0.28000000000000003</v>
      </c>
      <c r="BV401" s="15"/>
      <c r="BW401" s="21"/>
      <c r="BX401" s="15"/>
      <c r="BY401" s="15"/>
      <c r="BZ401" s="15"/>
    </row>
    <row r="402" spans="1:78" ht="15" customHeight="1" x14ac:dyDescent="0.2">
      <c r="A402" s="55">
        <v>45042</v>
      </c>
      <c r="B402" s="56">
        <v>0.3125</v>
      </c>
      <c r="C402" s="14" t="s">
        <v>133</v>
      </c>
      <c r="D402" s="57">
        <v>3258958.1</v>
      </c>
      <c r="E402" s="11" t="s">
        <v>79</v>
      </c>
      <c r="F402" s="15">
        <v>2830</v>
      </c>
      <c r="G402" s="58">
        <v>8.6</v>
      </c>
      <c r="H402" s="59">
        <v>20</v>
      </c>
      <c r="I402" s="60">
        <v>430</v>
      </c>
      <c r="J402" s="61"/>
      <c r="K402" s="61"/>
      <c r="L402" s="60"/>
      <c r="M402" s="61">
        <v>32</v>
      </c>
      <c r="N402" s="59">
        <v>98</v>
      </c>
      <c r="O402" s="59">
        <v>107</v>
      </c>
      <c r="P402" s="60">
        <v>3800</v>
      </c>
      <c r="Q402" s="66">
        <v>8.1</v>
      </c>
      <c r="R402" s="61">
        <v>0.14000000000000001</v>
      </c>
      <c r="S402" s="61">
        <v>0.11</v>
      </c>
      <c r="T402" s="61"/>
      <c r="U402" s="61">
        <v>8.4</v>
      </c>
      <c r="V402" s="61">
        <v>31</v>
      </c>
      <c r="W402" s="66">
        <v>31</v>
      </c>
      <c r="X402" s="66">
        <v>3.4</v>
      </c>
      <c r="Y402" s="66">
        <v>4.7</v>
      </c>
      <c r="Z402" s="67">
        <v>1110</v>
      </c>
      <c r="AA402" s="67">
        <v>1240</v>
      </c>
      <c r="AB402" s="67">
        <v>14</v>
      </c>
      <c r="AC402" s="67">
        <v>35</v>
      </c>
      <c r="AD402" s="67"/>
      <c r="AE402" s="69"/>
      <c r="AF402" s="69"/>
      <c r="AG402" s="69"/>
      <c r="AH402" s="63">
        <v>2.5000000000000001E-2</v>
      </c>
      <c r="AI402" s="63">
        <v>1E-3</v>
      </c>
      <c r="AJ402" s="63"/>
      <c r="AK402" s="61"/>
      <c r="AL402" s="61"/>
      <c r="AM402" s="61"/>
      <c r="AN402" s="61"/>
      <c r="AO402" s="61"/>
      <c r="AP402" s="63"/>
      <c r="AQ402" s="63"/>
      <c r="AR402" s="63"/>
      <c r="AS402" s="63"/>
      <c r="AT402" s="60">
        <v>1200</v>
      </c>
      <c r="AU402" s="61"/>
      <c r="AV402" s="61"/>
      <c r="AW402" s="61"/>
      <c r="AX402" s="61"/>
      <c r="AY402" s="61"/>
      <c r="AZ402" s="61"/>
      <c r="BA402" s="61"/>
      <c r="BB402" s="61"/>
      <c r="BC402" s="61"/>
      <c r="BD402" s="61"/>
      <c r="BE402" s="61"/>
      <c r="BF402" s="61"/>
      <c r="BG402" s="61"/>
      <c r="BH402" s="61"/>
      <c r="BI402" s="61"/>
      <c r="BJ402" s="61"/>
      <c r="BK402" s="61"/>
      <c r="BL402" s="61"/>
      <c r="BM402" s="61"/>
      <c r="BN402" s="61"/>
      <c r="BO402" s="61"/>
      <c r="BP402" s="61"/>
      <c r="BQ402" s="61"/>
      <c r="BR402" s="61"/>
      <c r="BS402" s="61"/>
      <c r="BT402" s="61"/>
      <c r="BU402" s="15"/>
      <c r="BV402" s="61"/>
      <c r="BW402" s="21"/>
      <c r="BX402" s="15"/>
      <c r="BY402" s="15"/>
      <c r="BZ402" s="15"/>
    </row>
    <row r="403" spans="1:78" ht="15" customHeight="1" x14ac:dyDescent="0.2">
      <c r="A403" s="13">
        <v>45053</v>
      </c>
      <c r="B403" s="14">
        <v>0.33333333333333331</v>
      </c>
      <c r="C403" s="14" t="s">
        <v>78</v>
      </c>
      <c r="D403" s="11">
        <v>3270279</v>
      </c>
      <c r="E403" s="11" t="s">
        <v>79</v>
      </c>
      <c r="F403" s="15">
        <v>3234</v>
      </c>
      <c r="G403" s="15">
        <v>8.5</v>
      </c>
      <c r="H403" s="15">
        <v>10</v>
      </c>
      <c r="I403" s="15">
        <v>356</v>
      </c>
      <c r="J403" s="15"/>
      <c r="K403" s="15"/>
      <c r="L403" s="15"/>
      <c r="M403" s="15">
        <v>30</v>
      </c>
      <c r="N403" s="15">
        <v>61</v>
      </c>
      <c r="O403" s="15">
        <v>63</v>
      </c>
      <c r="P403" s="15"/>
      <c r="Q403" s="15">
        <v>1.37</v>
      </c>
      <c r="R403" s="15">
        <v>0.64</v>
      </c>
      <c r="S403" s="15">
        <v>2</v>
      </c>
      <c r="T403" s="15"/>
      <c r="U403" s="15">
        <v>4</v>
      </c>
      <c r="V403" s="15">
        <v>16</v>
      </c>
      <c r="W403" s="15">
        <v>18.7</v>
      </c>
      <c r="X403" s="15">
        <v>4.3</v>
      </c>
      <c r="Y403" s="15">
        <v>5</v>
      </c>
      <c r="Z403" s="15">
        <v>920</v>
      </c>
      <c r="AA403" s="15">
        <v>950</v>
      </c>
      <c r="AB403" s="15">
        <v>4</v>
      </c>
      <c r="AC403" s="15">
        <v>24</v>
      </c>
      <c r="AD403" s="15"/>
      <c r="AE403" s="15"/>
      <c r="AF403" s="15"/>
      <c r="AG403" s="15">
        <v>350</v>
      </c>
      <c r="AH403" s="22">
        <v>0.05</v>
      </c>
      <c r="AI403" s="22">
        <v>1E-3</v>
      </c>
      <c r="AJ403" s="15"/>
      <c r="AK403" s="15"/>
      <c r="AL403" s="15"/>
      <c r="AM403" s="15"/>
      <c r="AN403" s="15"/>
      <c r="AO403" s="15"/>
      <c r="AP403" s="15"/>
      <c r="AQ403" s="15"/>
      <c r="AR403" s="15"/>
      <c r="AS403" s="15"/>
      <c r="AT403" s="15">
        <v>2000</v>
      </c>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21"/>
      <c r="BX403" s="15"/>
      <c r="BY403" s="15"/>
      <c r="BZ403" s="15"/>
    </row>
    <row r="404" spans="1:78" ht="15" customHeight="1" x14ac:dyDescent="0.2">
      <c r="A404" s="13">
        <v>45054</v>
      </c>
      <c r="B404" s="14">
        <v>0.3611111111111111</v>
      </c>
      <c r="C404" s="14" t="s">
        <v>78</v>
      </c>
      <c r="D404" s="11">
        <v>3270279</v>
      </c>
      <c r="E404" s="11" t="s">
        <v>80</v>
      </c>
      <c r="F404" s="15"/>
      <c r="G404" s="15">
        <v>2.7</v>
      </c>
      <c r="H404" s="15">
        <v>10.8</v>
      </c>
      <c r="I404" s="15">
        <v>143.69999999999999</v>
      </c>
      <c r="J404" s="15"/>
      <c r="K404" s="15"/>
      <c r="L404" s="15"/>
      <c r="M404" s="15">
        <v>40</v>
      </c>
      <c r="N404" s="15">
        <v>5</v>
      </c>
      <c r="O404" s="15">
        <v>71</v>
      </c>
      <c r="P404" s="15"/>
      <c r="Q404" s="15">
        <v>0.10199999999999999</v>
      </c>
      <c r="R404" s="22">
        <v>1E-3</v>
      </c>
      <c r="S404" s="15">
        <v>4.2000000000000003E-2</v>
      </c>
      <c r="T404" s="15"/>
      <c r="U404" s="15">
        <v>0.14399999999999999</v>
      </c>
      <c r="V404" s="15">
        <v>0.19</v>
      </c>
      <c r="W404" s="15">
        <v>0.24</v>
      </c>
      <c r="X404" s="15">
        <v>8.1000000000000003E-2</v>
      </c>
      <c r="Y404" s="15">
        <v>0.108</v>
      </c>
      <c r="Z404" s="22">
        <v>3</v>
      </c>
      <c r="AA404" s="22">
        <v>3</v>
      </c>
      <c r="AB404" s="15">
        <v>4</v>
      </c>
      <c r="AC404" s="15">
        <v>4</v>
      </c>
      <c r="AD404" s="15"/>
      <c r="AE404" s="15"/>
      <c r="AF404" s="15"/>
      <c r="AG404" s="15"/>
      <c r="AH404" s="15">
        <v>0.33</v>
      </c>
      <c r="AI404" s="15">
        <v>0.36</v>
      </c>
      <c r="AJ404" s="15"/>
      <c r="AK404" s="15"/>
      <c r="AL404" s="15"/>
      <c r="AM404" s="15"/>
      <c r="AN404" s="15"/>
      <c r="AO404" s="15"/>
      <c r="AP404" s="15"/>
      <c r="AQ404" s="15"/>
      <c r="AR404" s="15"/>
      <c r="AS404" s="15">
        <v>1.9</v>
      </c>
      <c r="AT404" s="22">
        <v>5</v>
      </c>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v>0.04</v>
      </c>
      <c r="BV404" s="15" t="s">
        <v>87</v>
      </c>
      <c r="BW404" s="21">
        <v>27.5</v>
      </c>
      <c r="BX404" s="15">
        <v>0</v>
      </c>
      <c r="BY404" s="15">
        <v>0</v>
      </c>
      <c r="BZ404" s="15" t="s">
        <v>102</v>
      </c>
    </row>
    <row r="405" spans="1:78" ht="15" customHeight="1" x14ac:dyDescent="0.2">
      <c r="A405" s="13">
        <v>45054</v>
      </c>
      <c r="B405" s="14">
        <v>0.38541666666666669</v>
      </c>
      <c r="C405" s="14" t="s">
        <v>78</v>
      </c>
      <c r="D405" s="11">
        <v>3270279</v>
      </c>
      <c r="E405" s="11" t="s">
        <v>83</v>
      </c>
      <c r="F405" s="15"/>
      <c r="G405" s="15">
        <v>2.8</v>
      </c>
      <c r="H405" s="15">
        <v>10.3</v>
      </c>
      <c r="I405" s="15">
        <v>135.1</v>
      </c>
      <c r="J405" s="15"/>
      <c r="K405" s="15"/>
      <c r="L405" s="15"/>
      <c r="M405" s="15">
        <v>48</v>
      </c>
      <c r="N405" s="15">
        <v>3</v>
      </c>
      <c r="O405" s="15">
        <v>81</v>
      </c>
      <c r="P405" s="15"/>
      <c r="Q405" s="15">
        <v>0.108</v>
      </c>
      <c r="R405" s="22">
        <v>1E-3</v>
      </c>
      <c r="S405" s="15">
        <v>4.1000000000000002E-2</v>
      </c>
      <c r="T405" s="15"/>
      <c r="U405" s="15">
        <v>0.15</v>
      </c>
      <c r="V405" s="15">
        <v>0.21</v>
      </c>
      <c r="W405" s="15">
        <v>0.25</v>
      </c>
      <c r="X405" s="15">
        <v>8.5999999999999993E-2</v>
      </c>
      <c r="Y405" s="15">
        <v>0.111</v>
      </c>
      <c r="Z405" s="15">
        <v>6</v>
      </c>
      <c r="AA405" s="22">
        <v>3</v>
      </c>
      <c r="AB405" s="22">
        <v>1</v>
      </c>
      <c r="AC405" s="15">
        <v>4</v>
      </c>
      <c r="AD405" s="15"/>
      <c r="AE405" s="15"/>
      <c r="AF405" s="15"/>
      <c r="AG405" s="15"/>
      <c r="AH405" s="15">
        <v>0.39</v>
      </c>
      <c r="AI405" s="15">
        <v>0.42</v>
      </c>
      <c r="AJ405" s="15"/>
      <c r="AK405" s="15"/>
      <c r="AL405" s="15"/>
      <c r="AM405" s="15"/>
      <c r="AN405" s="15"/>
      <c r="AO405" s="15"/>
      <c r="AP405" s="15"/>
      <c r="AQ405" s="15"/>
      <c r="AR405" s="15"/>
      <c r="AS405" s="15">
        <v>2.8</v>
      </c>
      <c r="AT405" s="22">
        <v>5</v>
      </c>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v>7.0000000000000007E-2</v>
      </c>
      <c r="BV405" s="15" t="s">
        <v>87</v>
      </c>
      <c r="BW405" s="21">
        <v>27.5</v>
      </c>
      <c r="BX405" s="15">
        <v>0</v>
      </c>
      <c r="BY405" s="15">
        <v>0</v>
      </c>
      <c r="BZ405" s="15" t="s">
        <v>102</v>
      </c>
    </row>
    <row r="406" spans="1:78" ht="15" customHeight="1" x14ac:dyDescent="0.2">
      <c r="A406" s="55">
        <v>45055</v>
      </c>
      <c r="B406" s="56">
        <v>0.32291666666666669</v>
      </c>
      <c r="C406" s="14" t="s">
        <v>133</v>
      </c>
      <c r="D406" s="57">
        <v>3272727.1</v>
      </c>
      <c r="E406" s="11" t="s">
        <v>79</v>
      </c>
      <c r="F406" s="15">
        <v>3564</v>
      </c>
      <c r="G406" s="58">
        <v>8.5</v>
      </c>
      <c r="H406" s="59">
        <v>16</v>
      </c>
      <c r="I406" s="60">
        <v>386</v>
      </c>
      <c r="J406" s="61"/>
      <c r="K406" s="61"/>
      <c r="L406" s="60"/>
      <c r="M406" s="61">
        <v>39</v>
      </c>
      <c r="N406" s="59">
        <v>95</v>
      </c>
      <c r="O406" s="59">
        <v>122</v>
      </c>
      <c r="P406" s="60">
        <v>3400</v>
      </c>
      <c r="Q406" s="61">
        <v>2.7</v>
      </c>
      <c r="R406" s="62">
        <v>0.05</v>
      </c>
      <c r="S406" s="62">
        <v>0.05</v>
      </c>
      <c r="T406" s="61"/>
      <c r="U406" s="61">
        <v>2.8</v>
      </c>
      <c r="V406" s="61">
        <v>18.3</v>
      </c>
      <c r="W406" s="61">
        <v>18.3</v>
      </c>
      <c r="X406" s="61">
        <v>3.5</v>
      </c>
      <c r="Y406" s="61">
        <v>4.5</v>
      </c>
      <c r="Z406" s="60">
        <v>930</v>
      </c>
      <c r="AA406" s="60">
        <v>1010</v>
      </c>
      <c r="AB406" s="60">
        <v>4</v>
      </c>
      <c r="AC406" s="60">
        <v>39</v>
      </c>
      <c r="AD406" s="60"/>
      <c r="AE406" s="60">
        <v>420</v>
      </c>
      <c r="AF406" s="60"/>
      <c r="AG406" s="60">
        <v>530</v>
      </c>
      <c r="AH406" s="70">
        <v>0.08</v>
      </c>
      <c r="AI406" s="70">
        <v>3.0000000000000001E-3</v>
      </c>
      <c r="AJ406" s="70"/>
      <c r="AK406" s="61"/>
      <c r="AL406" s="61"/>
      <c r="AM406" s="61"/>
      <c r="AN406" s="61"/>
      <c r="AO406" s="61"/>
      <c r="AP406" s="70"/>
      <c r="AQ406" s="70"/>
      <c r="AR406" s="70"/>
      <c r="AS406" s="70"/>
      <c r="AT406" s="60">
        <v>5000</v>
      </c>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c r="BQ406" s="61"/>
      <c r="BR406" s="61"/>
      <c r="BS406" s="61"/>
      <c r="BT406" s="61"/>
      <c r="BU406" s="15"/>
      <c r="BV406" s="61"/>
      <c r="BW406" s="21"/>
      <c r="BX406" s="15"/>
      <c r="BY406" s="15"/>
      <c r="BZ406" s="15"/>
    </row>
    <row r="407" spans="1:78" ht="15" customHeight="1" x14ac:dyDescent="0.2">
      <c r="A407" s="13">
        <v>45082</v>
      </c>
      <c r="B407" s="14">
        <v>0.33333333333333331</v>
      </c>
      <c r="C407" s="14" t="s">
        <v>78</v>
      </c>
      <c r="D407" s="11">
        <v>3296273</v>
      </c>
      <c r="E407" s="11" t="s">
        <v>79</v>
      </c>
      <c r="F407" s="15">
        <v>2457</v>
      </c>
      <c r="G407" s="15">
        <v>8.5</v>
      </c>
      <c r="H407" s="15">
        <v>10</v>
      </c>
      <c r="I407" s="15">
        <v>349</v>
      </c>
      <c r="J407" s="15"/>
      <c r="K407" s="15"/>
      <c r="L407" s="15"/>
      <c r="M407" s="15">
        <v>9.8000000000000007</v>
      </c>
      <c r="N407" s="15">
        <v>39</v>
      </c>
      <c r="O407" s="15">
        <v>41</v>
      </c>
      <c r="P407" s="15"/>
      <c r="Q407" s="15">
        <v>0.37</v>
      </c>
      <c r="R407" s="15">
        <v>0.11</v>
      </c>
      <c r="S407" s="15">
        <v>0.25</v>
      </c>
      <c r="T407" s="15"/>
      <c r="U407" s="15">
        <v>0.73</v>
      </c>
      <c r="V407" s="15">
        <v>12.7</v>
      </c>
      <c r="W407" s="15">
        <v>13</v>
      </c>
      <c r="X407" s="15">
        <v>2.2000000000000002</v>
      </c>
      <c r="Y407" s="15">
        <v>2.9</v>
      </c>
      <c r="Z407" s="15">
        <v>930</v>
      </c>
      <c r="AA407" s="15">
        <v>950</v>
      </c>
      <c r="AB407" s="15">
        <v>5</v>
      </c>
      <c r="AC407" s="15">
        <v>20</v>
      </c>
      <c r="AD407" s="15"/>
      <c r="AE407" s="15"/>
      <c r="AF407" s="15"/>
      <c r="AG407" s="15">
        <v>39</v>
      </c>
      <c r="AH407" s="22">
        <v>2.5000000000000001E-2</v>
      </c>
      <c r="AI407" s="22">
        <v>1E-3</v>
      </c>
      <c r="AJ407" s="15"/>
      <c r="AK407" s="15"/>
      <c r="AL407" s="15"/>
      <c r="AM407" s="15"/>
      <c r="AN407" s="15"/>
      <c r="AO407" s="15"/>
      <c r="AP407" s="15"/>
      <c r="AQ407" s="15"/>
      <c r="AR407" s="15"/>
      <c r="AS407" s="15"/>
      <c r="AT407" s="15">
        <v>3000</v>
      </c>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21"/>
      <c r="BX407" s="15"/>
      <c r="BY407" s="15"/>
      <c r="BZ407" s="15"/>
    </row>
    <row r="408" spans="1:78" ht="15" customHeight="1" x14ac:dyDescent="0.2">
      <c r="A408" s="13">
        <v>45083</v>
      </c>
      <c r="B408" s="14">
        <v>0.39583333333333331</v>
      </c>
      <c r="C408" s="14" t="s">
        <v>78</v>
      </c>
      <c r="D408" s="11">
        <v>3296273</v>
      </c>
      <c r="E408" s="11" t="s">
        <v>80</v>
      </c>
      <c r="F408" s="15"/>
      <c r="G408" s="15">
        <v>3</v>
      </c>
      <c r="H408" s="15">
        <v>5.6</v>
      </c>
      <c r="I408" s="15">
        <v>89</v>
      </c>
      <c r="J408" s="15"/>
      <c r="K408" s="15"/>
      <c r="L408" s="15"/>
      <c r="M408" s="15">
        <v>6.1</v>
      </c>
      <c r="N408" s="22">
        <v>1.5</v>
      </c>
      <c r="O408" s="15">
        <v>9</v>
      </c>
      <c r="P408" s="15"/>
      <c r="Q408" s="15">
        <v>6.6000000000000003E-2</v>
      </c>
      <c r="R408" s="22">
        <v>1E-3</v>
      </c>
      <c r="S408" s="15">
        <v>4.9000000000000002E-2</v>
      </c>
      <c r="T408" s="15"/>
      <c r="U408" s="15">
        <v>0.115</v>
      </c>
      <c r="V408" s="22">
        <v>0.05</v>
      </c>
      <c r="W408" s="15">
        <v>0.13</v>
      </c>
      <c r="X408" s="15">
        <v>3.5999999999999997E-2</v>
      </c>
      <c r="Y408" s="15">
        <v>4.7E-2</v>
      </c>
      <c r="Z408" s="22">
        <v>3</v>
      </c>
      <c r="AA408" s="22">
        <v>3</v>
      </c>
      <c r="AB408" s="22">
        <v>1</v>
      </c>
      <c r="AC408" s="22">
        <v>1</v>
      </c>
      <c r="AD408" s="15"/>
      <c r="AE408" s="15"/>
      <c r="AF408" s="15"/>
      <c r="AG408" s="15"/>
      <c r="AH408" s="22">
        <v>0.01</v>
      </c>
      <c r="AI408" s="22">
        <v>1E-3</v>
      </c>
      <c r="AJ408" s="15"/>
      <c r="AK408" s="15"/>
      <c r="AL408" s="15"/>
      <c r="AM408" s="15"/>
      <c r="AN408" s="15"/>
      <c r="AO408" s="15"/>
      <c r="AP408" s="15"/>
      <c r="AQ408" s="15"/>
      <c r="AR408" s="15"/>
      <c r="AS408" s="15">
        <v>1.37</v>
      </c>
      <c r="AT408" s="22">
        <v>5</v>
      </c>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v>0.28000000000000003</v>
      </c>
      <c r="BV408" s="15" t="s">
        <v>93</v>
      </c>
      <c r="BW408" s="21">
        <v>32.5</v>
      </c>
      <c r="BX408" s="15">
        <v>0</v>
      </c>
      <c r="BY408" s="15" t="s">
        <v>123</v>
      </c>
      <c r="BZ408" s="15" t="s">
        <v>102</v>
      </c>
    </row>
    <row r="409" spans="1:78" ht="15" customHeight="1" x14ac:dyDescent="0.2">
      <c r="A409" s="13">
        <v>45083</v>
      </c>
      <c r="B409" s="14">
        <v>0.375</v>
      </c>
      <c r="C409" s="14" t="s">
        <v>78</v>
      </c>
      <c r="D409" s="11">
        <v>3296273</v>
      </c>
      <c r="E409" s="11" t="s">
        <v>83</v>
      </c>
      <c r="F409" s="15"/>
      <c r="G409" s="15">
        <v>3.1</v>
      </c>
      <c r="H409" s="15">
        <v>6</v>
      </c>
      <c r="I409" s="15">
        <v>81.8</v>
      </c>
      <c r="J409" s="15"/>
      <c r="K409" s="15"/>
      <c r="L409" s="15"/>
      <c r="M409" s="15">
        <v>8.4</v>
      </c>
      <c r="N409" s="22">
        <v>1.5</v>
      </c>
      <c r="O409" s="15">
        <v>14</v>
      </c>
      <c r="P409" s="15"/>
      <c r="Q409" s="15">
        <v>6.4000000000000001E-2</v>
      </c>
      <c r="R409" s="22">
        <v>1E-3</v>
      </c>
      <c r="S409" s="15">
        <v>4.9000000000000002E-2</v>
      </c>
      <c r="T409" s="15"/>
      <c r="U409" s="15">
        <v>0.114</v>
      </c>
      <c r="V409" s="15">
        <v>0.17</v>
      </c>
      <c r="W409" s="15">
        <v>0.22</v>
      </c>
      <c r="X409" s="15">
        <v>2.1999999999999999E-2</v>
      </c>
      <c r="Y409" s="15">
        <v>6.7000000000000004E-2</v>
      </c>
      <c r="Z409" s="22">
        <v>3</v>
      </c>
      <c r="AA409" s="15">
        <v>9</v>
      </c>
      <c r="AB409" s="22">
        <v>1</v>
      </c>
      <c r="AC409" s="22">
        <v>1</v>
      </c>
      <c r="AD409" s="15"/>
      <c r="AE409" s="15"/>
      <c r="AF409" s="15"/>
      <c r="AG409" s="15"/>
      <c r="AH409" s="22">
        <v>0.01</v>
      </c>
      <c r="AI409" s="15">
        <v>3.0000000000000001E-3</v>
      </c>
      <c r="AJ409" s="15"/>
      <c r="AK409" s="15"/>
      <c r="AL409" s="15"/>
      <c r="AM409" s="15"/>
      <c r="AN409" s="15"/>
      <c r="AO409" s="15"/>
      <c r="AP409" s="15"/>
      <c r="AQ409" s="15"/>
      <c r="AR409" s="15"/>
      <c r="AS409" s="15">
        <v>2</v>
      </c>
      <c r="AT409" s="22">
        <v>5</v>
      </c>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v>0.27</v>
      </c>
      <c r="BV409" s="15" t="s">
        <v>93</v>
      </c>
      <c r="BW409" s="21">
        <v>32.5</v>
      </c>
      <c r="BX409" s="15">
        <v>0</v>
      </c>
      <c r="BY409" s="15" t="s">
        <v>123</v>
      </c>
      <c r="BZ409" s="15" t="s">
        <v>96</v>
      </c>
    </row>
    <row r="410" spans="1:78" ht="15" customHeight="1" x14ac:dyDescent="0.2">
      <c r="A410" s="55">
        <v>45083</v>
      </c>
      <c r="B410" s="56">
        <v>0.32291666666666669</v>
      </c>
      <c r="C410" s="14" t="s">
        <v>133</v>
      </c>
      <c r="D410" s="57">
        <v>3297399.1</v>
      </c>
      <c r="E410" s="11" t="s">
        <v>79</v>
      </c>
      <c r="F410" s="15">
        <v>2619</v>
      </c>
      <c r="G410" s="58">
        <v>8.4</v>
      </c>
      <c r="H410" s="59">
        <v>26</v>
      </c>
      <c r="I410" s="60">
        <v>359</v>
      </c>
      <c r="J410" s="61"/>
      <c r="K410" s="61"/>
      <c r="L410" s="60"/>
      <c r="M410" s="61">
        <v>14.8</v>
      </c>
      <c r="N410" s="59">
        <v>43</v>
      </c>
      <c r="O410" s="59">
        <v>63</v>
      </c>
      <c r="P410" s="60">
        <v>3100</v>
      </c>
      <c r="Q410" s="61">
        <v>0.27</v>
      </c>
      <c r="R410" s="61">
        <v>0.09</v>
      </c>
      <c r="S410" s="62">
        <v>0.01</v>
      </c>
      <c r="T410" s="61"/>
      <c r="U410" s="61">
        <v>0.37</v>
      </c>
      <c r="V410" s="61">
        <v>13.7</v>
      </c>
      <c r="W410" s="61">
        <v>13.8</v>
      </c>
      <c r="X410" s="61">
        <v>2</v>
      </c>
      <c r="Y410" s="61">
        <v>2.8</v>
      </c>
      <c r="Z410" s="60">
        <v>740</v>
      </c>
      <c r="AA410" s="60">
        <v>850</v>
      </c>
      <c r="AB410" s="60">
        <v>3</v>
      </c>
      <c r="AC410" s="60">
        <v>15</v>
      </c>
      <c r="AD410" s="60"/>
      <c r="AE410" s="60">
        <v>430</v>
      </c>
      <c r="AF410" s="60"/>
      <c r="AG410" s="60">
        <v>480</v>
      </c>
      <c r="AH410" s="63">
        <v>2.5000000000000001E-2</v>
      </c>
      <c r="AI410" s="63">
        <v>1E-3</v>
      </c>
      <c r="AJ410" s="63"/>
      <c r="AK410" s="61"/>
      <c r="AL410" s="61"/>
      <c r="AM410" s="61"/>
      <c r="AN410" s="61"/>
      <c r="AO410" s="61"/>
      <c r="AP410" s="63"/>
      <c r="AQ410" s="63"/>
      <c r="AR410" s="63"/>
      <c r="AS410" s="63"/>
      <c r="AT410" s="60">
        <v>1500</v>
      </c>
      <c r="AU410" s="61"/>
      <c r="AV410" s="61"/>
      <c r="AW410" s="61"/>
      <c r="AX410" s="61"/>
      <c r="AY410" s="61"/>
      <c r="AZ410" s="61"/>
      <c r="BA410" s="61"/>
      <c r="BB410" s="61"/>
      <c r="BC410" s="61"/>
      <c r="BD410" s="61"/>
      <c r="BE410" s="61"/>
      <c r="BF410" s="61"/>
      <c r="BG410" s="61"/>
      <c r="BH410" s="61"/>
      <c r="BI410" s="61"/>
      <c r="BJ410" s="61"/>
      <c r="BK410" s="61"/>
      <c r="BL410" s="61"/>
      <c r="BM410" s="61"/>
      <c r="BN410" s="61"/>
      <c r="BO410" s="61"/>
      <c r="BP410" s="61"/>
      <c r="BQ410" s="61"/>
      <c r="BR410" s="61"/>
      <c r="BS410" s="61"/>
      <c r="BT410" s="61"/>
      <c r="BU410" s="15"/>
      <c r="BV410" s="61"/>
      <c r="BW410" s="21"/>
      <c r="BX410" s="15"/>
      <c r="BY410" s="15"/>
      <c r="BZ410" s="15"/>
    </row>
    <row r="411" spans="1:78" ht="15" customHeight="1" x14ac:dyDescent="0.2">
      <c r="A411" s="13">
        <v>45117</v>
      </c>
      <c r="B411" s="14">
        <v>0.33333333333333331</v>
      </c>
      <c r="C411" s="14" t="s">
        <v>78</v>
      </c>
      <c r="D411" s="11">
        <v>3320691</v>
      </c>
      <c r="E411" s="11" t="s">
        <v>79</v>
      </c>
      <c r="F411" s="15">
        <v>3455</v>
      </c>
      <c r="G411" s="15">
        <v>8.6</v>
      </c>
      <c r="H411" s="15">
        <v>20</v>
      </c>
      <c r="I411" s="15">
        <v>418</v>
      </c>
      <c r="J411" s="15"/>
      <c r="K411" s="15"/>
      <c r="L411" s="15"/>
      <c r="M411" s="15">
        <v>13.8</v>
      </c>
      <c r="N411" s="15">
        <v>17</v>
      </c>
      <c r="O411" s="15">
        <v>21</v>
      </c>
      <c r="P411" s="15"/>
      <c r="Q411" s="15">
        <v>15.7</v>
      </c>
      <c r="R411" s="15">
        <v>0.86</v>
      </c>
      <c r="S411" s="22">
        <v>0.01</v>
      </c>
      <c r="T411" s="15"/>
      <c r="U411" s="15">
        <v>16.5</v>
      </c>
      <c r="V411" s="15">
        <v>29</v>
      </c>
      <c r="W411" s="15">
        <v>30</v>
      </c>
      <c r="X411" s="15">
        <v>5.3</v>
      </c>
      <c r="Y411" s="15">
        <v>5.7</v>
      </c>
      <c r="Z411" s="15">
        <v>1050</v>
      </c>
      <c r="AA411" s="15">
        <v>980</v>
      </c>
      <c r="AB411" s="15">
        <v>3</v>
      </c>
      <c r="AC411" s="15">
        <v>23</v>
      </c>
      <c r="AD411" s="15"/>
      <c r="AE411" s="15"/>
      <c r="AF411" s="15"/>
      <c r="AG411" s="15">
        <v>440</v>
      </c>
      <c r="AH411" s="22">
        <v>2.5000000000000001E-2</v>
      </c>
      <c r="AI411" s="22">
        <v>1E-3</v>
      </c>
      <c r="AJ411" s="15"/>
      <c r="AK411" s="15"/>
      <c r="AL411" s="15"/>
      <c r="AM411" s="15"/>
      <c r="AN411" s="15"/>
      <c r="AO411" s="15"/>
      <c r="AP411" s="15"/>
      <c r="AQ411" s="15"/>
      <c r="AR411" s="15"/>
      <c r="AS411" s="15"/>
      <c r="AT411" s="15">
        <v>3000</v>
      </c>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21"/>
      <c r="BX411" s="15"/>
      <c r="BY411" s="15"/>
      <c r="BZ411" s="15"/>
    </row>
    <row r="412" spans="1:78" ht="15" customHeight="1" x14ac:dyDescent="0.2">
      <c r="A412" s="13">
        <v>45118</v>
      </c>
      <c r="B412" s="14">
        <v>0.36458333333333331</v>
      </c>
      <c r="C412" s="14" t="s">
        <v>78</v>
      </c>
      <c r="D412" s="11">
        <v>3320691</v>
      </c>
      <c r="E412" s="11" t="s">
        <v>80</v>
      </c>
      <c r="F412" s="15"/>
      <c r="G412" s="15">
        <v>3.1</v>
      </c>
      <c r="H412" s="15">
        <v>7.6</v>
      </c>
      <c r="I412" s="15">
        <v>87.9</v>
      </c>
      <c r="J412" s="15"/>
      <c r="K412" s="15"/>
      <c r="L412" s="15"/>
      <c r="M412" s="15">
        <v>1.31</v>
      </c>
      <c r="N412" s="22">
        <v>1.5</v>
      </c>
      <c r="O412" s="22">
        <v>1.5</v>
      </c>
      <c r="P412" s="22"/>
      <c r="Q412" s="15">
        <v>5.7000000000000002E-2</v>
      </c>
      <c r="R412" s="22">
        <v>1E-3</v>
      </c>
      <c r="S412" s="15">
        <v>4.7E-2</v>
      </c>
      <c r="T412" s="15"/>
      <c r="U412" s="15">
        <v>0.105</v>
      </c>
      <c r="V412" s="22">
        <v>0.05</v>
      </c>
      <c r="W412" s="15">
        <v>0.12</v>
      </c>
      <c r="X412" s="15">
        <v>4.1000000000000002E-2</v>
      </c>
      <c r="Y412" s="15">
        <v>5.0999999999999997E-2</v>
      </c>
      <c r="Z412" s="22">
        <v>3</v>
      </c>
      <c r="AA412" s="22">
        <v>3</v>
      </c>
      <c r="AB412" s="22">
        <v>1</v>
      </c>
      <c r="AC412" s="22">
        <v>1</v>
      </c>
      <c r="AD412" s="15"/>
      <c r="AE412" s="15"/>
      <c r="AF412" s="15"/>
      <c r="AG412" s="15"/>
      <c r="AH412" s="22">
        <v>0.01</v>
      </c>
      <c r="AI412" s="15">
        <v>2.1000000000000001E-2</v>
      </c>
      <c r="AJ412" s="15"/>
      <c r="AK412" s="15"/>
      <c r="AL412" s="15"/>
      <c r="AM412" s="15"/>
      <c r="AN412" s="15"/>
      <c r="AO412" s="15"/>
      <c r="AP412" s="15"/>
      <c r="AQ412" s="15"/>
      <c r="AR412" s="15"/>
      <c r="AS412" s="15">
        <v>2.2999999999999998</v>
      </c>
      <c r="AT412" s="22">
        <v>5</v>
      </c>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v>0.53</v>
      </c>
      <c r="BV412" s="15" t="s">
        <v>92</v>
      </c>
      <c r="BW412" s="21">
        <v>45</v>
      </c>
      <c r="BX412" s="15">
        <v>0</v>
      </c>
      <c r="BY412" s="15" t="s">
        <v>123</v>
      </c>
      <c r="BZ412" s="15" t="s">
        <v>82</v>
      </c>
    </row>
    <row r="413" spans="1:78" ht="15" customHeight="1" x14ac:dyDescent="0.2">
      <c r="A413" s="13">
        <v>45118</v>
      </c>
      <c r="B413" s="14">
        <v>0.3888888888888889</v>
      </c>
      <c r="C413" s="14" t="s">
        <v>78</v>
      </c>
      <c r="D413" s="11">
        <v>3320691</v>
      </c>
      <c r="E413" s="11" t="s">
        <v>83</v>
      </c>
      <c r="F413" s="15"/>
      <c r="G413" s="15">
        <v>3.4</v>
      </c>
      <c r="H413" s="15">
        <v>8.5</v>
      </c>
      <c r="I413" s="15">
        <v>73.7</v>
      </c>
      <c r="J413" s="15"/>
      <c r="K413" s="15"/>
      <c r="L413" s="15"/>
      <c r="M413" s="15">
        <v>5.8</v>
      </c>
      <c r="N413" s="15">
        <v>6</v>
      </c>
      <c r="O413" s="15">
        <v>11</v>
      </c>
      <c r="P413" s="15"/>
      <c r="Q413" s="15">
        <v>0.159</v>
      </c>
      <c r="R413" s="15">
        <v>1.0999999999999999E-2</v>
      </c>
      <c r="S413" s="15">
        <v>0.05</v>
      </c>
      <c r="T413" s="15"/>
      <c r="U413" s="15">
        <v>0.22</v>
      </c>
      <c r="V413" s="15">
        <v>0.31</v>
      </c>
      <c r="W413" s="15">
        <v>0.37</v>
      </c>
      <c r="X413" s="15">
        <v>0.01</v>
      </c>
      <c r="Y413" s="15">
        <v>0.11</v>
      </c>
      <c r="Z413" s="22">
        <v>3</v>
      </c>
      <c r="AA413" s="15">
        <v>14</v>
      </c>
      <c r="AB413" s="22">
        <v>1</v>
      </c>
      <c r="AC413" s="22">
        <v>1</v>
      </c>
      <c r="AD413" s="15"/>
      <c r="AE413" s="15"/>
      <c r="AF413" s="15"/>
      <c r="AG413" s="15"/>
      <c r="AH413" s="22">
        <v>0.01</v>
      </c>
      <c r="AI413" s="15">
        <v>4.0000000000000001E-3</v>
      </c>
      <c r="AJ413" s="15"/>
      <c r="AK413" s="15"/>
      <c r="AL413" s="15"/>
      <c r="AM413" s="15"/>
      <c r="AN413" s="15"/>
      <c r="AO413" s="15"/>
      <c r="AP413" s="15"/>
      <c r="AQ413" s="15"/>
      <c r="AR413" s="15"/>
      <c r="AS413" s="15">
        <v>2.8</v>
      </c>
      <c r="AT413" s="22">
        <v>5</v>
      </c>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v>0.43</v>
      </c>
      <c r="BV413" s="15" t="s">
        <v>93</v>
      </c>
      <c r="BW413" s="21">
        <v>32.5</v>
      </c>
      <c r="BX413" s="15">
        <v>0</v>
      </c>
      <c r="BY413" s="15">
        <v>0</v>
      </c>
      <c r="BZ413" s="15" t="s">
        <v>82</v>
      </c>
    </row>
    <row r="414" spans="1:78" ht="15" customHeight="1" x14ac:dyDescent="0.2">
      <c r="A414" s="55">
        <v>45125</v>
      </c>
      <c r="B414" s="56">
        <v>0.32291666666666669</v>
      </c>
      <c r="C414" s="14" t="s">
        <v>133</v>
      </c>
      <c r="D414" s="57">
        <v>3325334.1</v>
      </c>
      <c r="E414" s="11" t="s">
        <v>79</v>
      </c>
      <c r="F414" s="15">
        <v>3188</v>
      </c>
      <c r="G414" s="58">
        <v>8.6999999999999993</v>
      </c>
      <c r="H414" s="59">
        <v>20</v>
      </c>
      <c r="I414" s="60">
        <v>423</v>
      </c>
      <c r="J414" s="61"/>
      <c r="K414" s="61"/>
      <c r="L414" s="60"/>
      <c r="M414" s="61">
        <v>15</v>
      </c>
      <c r="N414" s="59">
        <v>40</v>
      </c>
      <c r="O414" s="59">
        <v>46</v>
      </c>
      <c r="P414" s="60">
        <v>3700</v>
      </c>
      <c r="Q414" s="61">
        <v>5.7</v>
      </c>
      <c r="R414" s="61">
        <v>0.4</v>
      </c>
      <c r="S414" s="61">
        <v>0.33</v>
      </c>
      <c r="T414" s="61">
        <v>0.73</v>
      </c>
      <c r="U414" s="61">
        <v>6.4</v>
      </c>
      <c r="V414" s="61">
        <v>16.7</v>
      </c>
      <c r="W414" s="61">
        <v>17.5</v>
      </c>
      <c r="X414" s="61">
        <v>2.2000000000000002</v>
      </c>
      <c r="Y414" s="61">
        <v>2.8</v>
      </c>
      <c r="Z414" s="60">
        <v>970</v>
      </c>
      <c r="AA414" s="60">
        <v>1020</v>
      </c>
      <c r="AB414" s="60">
        <v>3</v>
      </c>
      <c r="AC414" s="60">
        <v>10</v>
      </c>
      <c r="AD414" s="60"/>
      <c r="AE414" s="60"/>
      <c r="AF414" s="60"/>
      <c r="AG414" s="60"/>
      <c r="AH414" s="63"/>
      <c r="AI414" s="63"/>
      <c r="AJ414" s="63"/>
      <c r="AK414" s="61"/>
      <c r="AL414" s="61"/>
      <c r="AM414" s="61"/>
      <c r="AN414" s="61"/>
      <c r="AO414" s="61"/>
      <c r="AP414" s="63"/>
      <c r="AQ414" s="63"/>
      <c r="AR414" s="63"/>
      <c r="AS414" s="63"/>
      <c r="AT414" s="60">
        <v>1900</v>
      </c>
      <c r="AU414" s="61">
        <v>0.14000000000000001</v>
      </c>
      <c r="AV414" s="62">
        <v>0.01</v>
      </c>
      <c r="AW414" s="62">
        <v>0.05</v>
      </c>
      <c r="AX414" s="71">
        <v>2.8999999999999998E-3</v>
      </c>
      <c r="AY414" s="70">
        <v>0.01</v>
      </c>
      <c r="AZ414" s="70">
        <v>4.0000000000000001E-3</v>
      </c>
      <c r="BA414" s="70">
        <v>8.5000000000000006E-2</v>
      </c>
      <c r="BB414" s="61">
        <v>0.7</v>
      </c>
      <c r="BC414" s="72">
        <v>1E-3</v>
      </c>
      <c r="BD414" s="59">
        <v>2.7</v>
      </c>
      <c r="BE414" s="70">
        <v>1.9E-2</v>
      </c>
      <c r="BF414" s="61">
        <v>0.8</v>
      </c>
      <c r="BG414" s="61">
        <v>0.14199999999999999</v>
      </c>
      <c r="BH414" s="63">
        <v>1.0500000000000001E-2</v>
      </c>
      <c r="BI414" s="63">
        <v>5.5E-2</v>
      </c>
      <c r="BJ414" s="71">
        <v>3.3999999999999998E-3</v>
      </c>
      <c r="BK414" s="71">
        <v>1.2E-2</v>
      </c>
      <c r="BL414" s="71">
        <v>4.5999999999999999E-3</v>
      </c>
      <c r="BM414" s="70">
        <v>8.5999999999999993E-2</v>
      </c>
      <c r="BN414" s="61">
        <v>0.71</v>
      </c>
      <c r="BO414" s="72">
        <v>1.0500000000000001E-2</v>
      </c>
      <c r="BP414" s="59">
        <v>2.8</v>
      </c>
      <c r="BQ414" s="70">
        <v>1.6E-2</v>
      </c>
      <c r="BR414" s="61">
        <v>0.85</v>
      </c>
      <c r="BS414" s="61"/>
      <c r="BT414" s="61"/>
      <c r="BU414" s="15"/>
      <c r="BV414" s="61"/>
      <c r="BW414" s="21"/>
      <c r="BX414" s="15"/>
      <c r="BY414" s="15"/>
      <c r="BZ414" s="15"/>
    </row>
    <row r="415" spans="1:78" ht="15" customHeight="1" x14ac:dyDescent="0.2">
      <c r="A415" s="55">
        <v>45144</v>
      </c>
      <c r="B415" s="56">
        <v>0.32291666666666669</v>
      </c>
      <c r="C415" s="14" t="s">
        <v>133</v>
      </c>
      <c r="D415" s="57">
        <v>3338197.1</v>
      </c>
      <c r="E415" s="11" t="s">
        <v>79</v>
      </c>
      <c r="F415" s="15">
        <v>3100</v>
      </c>
      <c r="G415" s="58">
        <v>8.5</v>
      </c>
      <c r="H415" s="59"/>
      <c r="I415" s="60">
        <v>434</v>
      </c>
      <c r="J415" s="61"/>
      <c r="K415" s="61"/>
      <c r="L415" s="60"/>
      <c r="M415" s="61">
        <v>27</v>
      </c>
      <c r="N415" s="59">
        <v>59</v>
      </c>
      <c r="O415" s="59">
        <v>64</v>
      </c>
      <c r="P415" s="60">
        <v>3800</v>
      </c>
      <c r="Q415" s="61">
        <v>1</v>
      </c>
      <c r="R415" s="61">
        <v>0.27</v>
      </c>
      <c r="S415" s="62">
        <v>0.05</v>
      </c>
      <c r="T415" s="61">
        <v>0.25</v>
      </c>
      <c r="U415" s="61">
        <v>1.3</v>
      </c>
      <c r="V415" s="61">
        <v>19</v>
      </c>
      <c r="W415" s="61">
        <v>19.2</v>
      </c>
      <c r="X415" s="61">
        <v>1.3</v>
      </c>
      <c r="Y415" s="61">
        <v>2.2999999999999998</v>
      </c>
      <c r="Z415" s="60">
        <v>1140</v>
      </c>
      <c r="AA415" s="60">
        <v>1220</v>
      </c>
      <c r="AB415" s="60">
        <v>4</v>
      </c>
      <c r="AC415" s="60">
        <v>12</v>
      </c>
      <c r="AD415" s="60"/>
      <c r="AE415" s="60"/>
      <c r="AF415" s="60"/>
      <c r="AG415" s="60"/>
      <c r="AH415" s="70"/>
      <c r="AI415" s="70"/>
      <c r="AJ415" s="70"/>
      <c r="AK415" s="61"/>
      <c r="AL415" s="61"/>
      <c r="AM415" s="61"/>
      <c r="AN415" s="61"/>
      <c r="AO415" s="61"/>
      <c r="AP415" s="70"/>
      <c r="AQ415" s="70"/>
      <c r="AR415" s="70"/>
      <c r="AS415" s="70"/>
      <c r="AT415" s="60">
        <v>2100</v>
      </c>
      <c r="AU415" s="61">
        <v>0.13</v>
      </c>
      <c r="AV415" s="62">
        <v>0.01</v>
      </c>
      <c r="AW415" s="62">
        <v>0.05</v>
      </c>
      <c r="AX415" s="71">
        <v>2.3E-3</v>
      </c>
      <c r="AY415" s="70">
        <v>1.4999999999999999E-2</v>
      </c>
      <c r="AZ415" s="70">
        <v>5.0000000000000001E-3</v>
      </c>
      <c r="BA415" s="70">
        <v>5.2999999999999999E-2</v>
      </c>
      <c r="BB415" s="61">
        <v>0.6</v>
      </c>
      <c r="BC415" s="63">
        <v>1E-3</v>
      </c>
      <c r="BD415" s="59">
        <v>3.1</v>
      </c>
      <c r="BE415" s="70">
        <v>1.9E-2</v>
      </c>
      <c r="BF415" s="61">
        <v>0.87</v>
      </c>
      <c r="BG415" s="61">
        <v>0.24</v>
      </c>
      <c r="BH415" s="63">
        <v>1.0500000000000001E-2</v>
      </c>
      <c r="BI415" s="63">
        <v>5.5E-2</v>
      </c>
      <c r="BJ415" s="71">
        <v>2.3E-3</v>
      </c>
      <c r="BK415" s="71">
        <v>1.4E-2</v>
      </c>
      <c r="BL415" s="71">
        <v>6.1000000000000004E-3</v>
      </c>
      <c r="BM415" s="70">
        <v>6.6000000000000003E-2</v>
      </c>
      <c r="BN415" s="61">
        <v>0.68</v>
      </c>
      <c r="BO415" s="72">
        <v>1.0500000000000001E-2</v>
      </c>
      <c r="BP415" s="59">
        <v>3.1</v>
      </c>
      <c r="BQ415" s="70">
        <v>1.9E-2</v>
      </c>
      <c r="BR415" s="61">
        <v>0.92</v>
      </c>
      <c r="BS415" s="61"/>
      <c r="BT415" s="61"/>
      <c r="BU415" s="15"/>
      <c r="BV415" s="61"/>
      <c r="BW415" s="21"/>
      <c r="BX415" s="15"/>
      <c r="BY415" s="15"/>
      <c r="BZ415" s="15"/>
    </row>
    <row r="416" spans="1:78" ht="15" customHeight="1" x14ac:dyDescent="0.2">
      <c r="A416" s="13">
        <v>45146</v>
      </c>
      <c r="B416" s="14">
        <v>0.32291666666666669</v>
      </c>
      <c r="C416" s="14" t="s">
        <v>78</v>
      </c>
      <c r="D416" s="11">
        <v>3339972.3</v>
      </c>
      <c r="E416" s="11" t="s">
        <v>79</v>
      </c>
      <c r="F416" s="15">
        <v>3320</v>
      </c>
      <c r="G416" s="15">
        <v>8.6</v>
      </c>
      <c r="H416" s="15">
        <v>15</v>
      </c>
      <c r="I416" s="15">
        <v>411</v>
      </c>
      <c r="J416" s="15"/>
      <c r="K416" s="15"/>
      <c r="L416" s="15"/>
      <c r="M416" s="15">
        <v>25</v>
      </c>
      <c r="N416" s="15">
        <v>58</v>
      </c>
      <c r="O416" s="15">
        <v>68</v>
      </c>
      <c r="P416" s="15"/>
      <c r="Q416" s="15">
        <v>2.8</v>
      </c>
      <c r="R416" s="15">
        <v>0.3</v>
      </c>
      <c r="S416" s="15">
        <v>0.01</v>
      </c>
      <c r="T416" s="15"/>
      <c r="U416" s="15">
        <v>3.1</v>
      </c>
      <c r="V416" s="15">
        <v>18.8</v>
      </c>
      <c r="W416" s="15">
        <v>19.100000000000001</v>
      </c>
      <c r="X416" s="15">
        <v>1.41</v>
      </c>
      <c r="Y416" s="15">
        <v>2.6</v>
      </c>
      <c r="Z416" s="15">
        <v>910</v>
      </c>
      <c r="AA416" s="15">
        <v>1130</v>
      </c>
      <c r="AB416" s="15">
        <v>5</v>
      </c>
      <c r="AC416" s="15">
        <v>23</v>
      </c>
      <c r="AD416" s="15"/>
      <c r="AE416" s="15"/>
      <c r="AF416" s="15"/>
      <c r="AG416" s="15">
        <v>440</v>
      </c>
      <c r="AH416" s="22">
        <v>2.5000000000000001E-2</v>
      </c>
      <c r="AI416" s="22">
        <v>1E-3</v>
      </c>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21"/>
      <c r="BX416" s="15"/>
      <c r="BY416" s="15"/>
      <c r="BZ416" s="15"/>
    </row>
    <row r="417" spans="1:78" ht="15" customHeight="1" x14ac:dyDescent="0.2">
      <c r="A417" s="13">
        <v>45147</v>
      </c>
      <c r="B417" s="14">
        <v>0.34375</v>
      </c>
      <c r="C417" s="14" t="s">
        <v>78</v>
      </c>
      <c r="D417" s="11">
        <v>3339972</v>
      </c>
      <c r="E417" s="11" t="s">
        <v>80</v>
      </c>
      <c r="F417" s="15"/>
      <c r="G417" s="15">
        <v>2.6</v>
      </c>
      <c r="H417" s="15">
        <v>4.9000000000000004</v>
      </c>
      <c r="I417" s="15">
        <v>156.5</v>
      </c>
      <c r="J417" s="15"/>
      <c r="K417" s="15"/>
      <c r="L417" s="15"/>
      <c r="M417" s="15">
        <v>0.57999999999999996</v>
      </c>
      <c r="N417" s="22">
        <v>1.5</v>
      </c>
      <c r="O417" s="15">
        <v>4</v>
      </c>
      <c r="P417" s="15"/>
      <c r="Q417" s="15">
        <v>6.7000000000000004E-2</v>
      </c>
      <c r="R417" s="22">
        <v>1E-3</v>
      </c>
      <c r="S417" s="15">
        <v>5.2999999999999999E-2</v>
      </c>
      <c r="T417" s="15"/>
      <c r="U417" s="15">
        <v>0.12</v>
      </c>
      <c r="V417" s="15">
        <v>0.13</v>
      </c>
      <c r="W417" s="15">
        <v>0.18</v>
      </c>
      <c r="X417" s="15">
        <v>9.4E-2</v>
      </c>
      <c r="Y417" s="15">
        <v>0.10299999999999999</v>
      </c>
      <c r="Z417" s="15">
        <v>8</v>
      </c>
      <c r="AA417" s="22">
        <v>3</v>
      </c>
      <c r="AB417" s="22">
        <v>3</v>
      </c>
      <c r="AC417" s="22">
        <v>3</v>
      </c>
      <c r="AD417" s="22"/>
      <c r="AE417" s="15"/>
      <c r="AF417" s="15"/>
      <c r="AG417" s="15"/>
      <c r="AH417" s="15">
        <v>0.05</v>
      </c>
      <c r="AI417" s="15">
        <v>4.9000000000000002E-2</v>
      </c>
      <c r="AJ417" s="15"/>
      <c r="AK417" s="15"/>
      <c r="AL417" s="15"/>
      <c r="AM417" s="15"/>
      <c r="AN417" s="15"/>
      <c r="AO417" s="15"/>
      <c r="AP417" s="15"/>
      <c r="AQ417" s="15"/>
      <c r="AR417" s="15"/>
      <c r="AS417" s="15">
        <v>2.5</v>
      </c>
      <c r="AT417" s="22">
        <f>1/2</f>
        <v>0.5</v>
      </c>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v>0.62</v>
      </c>
      <c r="BV417" s="15" t="s">
        <v>91</v>
      </c>
      <c r="BW417" s="21">
        <v>47.5</v>
      </c>
      <c r="BX417" s="15">
        <v>0</v>
      </c>
      <c r="BY417" s="15" t="s">
        <v>123</v>
      </c>
      <c r="BZ417" s="15" t="s">
        <v>82</v>
      </c>
    </row>
    <row r="418" spans="1:78" ht="15" customHeight="1" x14ac:dyDescent="0.2">
      <c r="A418" s="13">
        <v>45147</v>
      </c>
      <c r="B418" s="14">
        <v>0.3611111111111111</v>
      </c>
      <c r="C418" s="14" t="s">
        <v>78</v>
      </c>
      <c r="D418" s="11">
        <v>3339972</v>
      </c>
      <c r="E418" s="11" t="s">
        <v>83</v>
      </c>
      <c r="F418" s="15"/>
      <c r="G418" s="15">
        <v>2.7</v>
      </c>
      <c r="H418" s="15">
        <v>4.8</v>
      </c>
      <c r="I418" s="15">
        <v>146</v>
      </c>
      <c r="J418" s="15"/>
      <c r="K418" s="15"/>
      <c r="L418" s="15"/>
      <c r="M418" s="15">
        <v>2.2000000000000002</v>
      </c>
      <c r="N418" s="22">
        <v>2.5</v>
      </c>
      <c r="O418" s="15">
        <v>8</v>
      </c>
      <c r="P418" s="15"/>
      <c r="Q418" s="15">
        <v>9.7000000000000003E-2</v>
      </c>
      <c r="R418" s="22">
        <v>1E-3</v>
      </c>
      <c r="S418" s="15">
        <v>5.5E-2</v>
      </c>
      <c r="T418" s="15"/>
      <c r="U418" s="15">
        <v>0.152</v>
      </c>
      <c r="V418" s="15">
        <v>0.26</v>
      </c>
      <c r="W418" s="15">
        <v>0.32</v>
      </c>
      <c r="X418" s="15">
        <v>9.0999999999999998E-2</v>
      </c>
      <c r="Y418" s="15">
        <v>0.11799999999999999</v>
      </c>
      <c r="Z418" s="22">
        <v>3</v>
      </c>
      <c r="AA418" s="15">
        <v>6</v>
      </c>
      <c r="AB418" s="15">
        <v>2</v>
      </c>
      <c r="AC418" s="22">
        <v>1</v>
      </c>
      <c r="AD418" s="15"/>
      <c r="AE418" s="15"/>
      <c r="AF418" s="15"/>
      <c r="AG418" s="15"/>
      <c r="AH418" s="22">
        <v>0.01</v>
      </c>
      <c r="AI418" s="15">
        <v>1.9E-2</v>
      </c>
      <c r="AJ418" s="15"/>
      <c r="AK418" s="15"/>
      <c r="AL418" s="15"/>
      <c r="AM418" s="15"/>
      <c r="AN418" s="15"/>
      <c r="AO418" s="15"/>
      <c r="AP418" s="15"/>
      <c r="AQ418" s="15"/>
      <c r="AR418" s="15"/>
      <c r="AS418" s="15">
        <v>3.7</v>
      </c>
      <c r="AT418" s="22">
        <f>1/2</f>
        <v>0.5</v>
      </c>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v>0.37</v>
      </c>
      <c r="BV418" s="15" t="s">
        <v>107</v>
      </c>
      <c r="BW418" s="21">
        <v>37.5</v>
      </c>
      <c r="BX418" s="15">
        <v>0</v>
      </c>
      <c r="BY418" s="15">
        <v>0</v>
      </c>
      <c r="BZ418" s="15" t="s">
        <v>82</v>
      </c>
    </row>
    <row r="419" spans="1:78" ht="15" customHeight="1" x14ac:dyDescent="0.2">
      <c r="A419" s="13">
        <v>45152</v>
      </c>
      <c r="B419" s="11"/>
      <c r="C419" s="11" t="s">
        <v>90</v>
      </c>
      <c r="D419" s="11"/>
      <c r="E419" s="11" t="s">
        <v>80</v>
      </c>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v>0.49</v>
      </c>
      <c r="BV419" s="15"/>
      <c r="BW419" s="21"/>
      <c r="BX419" s="15"/>
      <c r="BY419" s="15"/>
      <c r="BZ419" s="15"/>
    </row>
    <row r="420" spans="1:78" ht="15" customHeight="1" x14ac:dyDescent="0.2">
      <c r="A420" s="13">
        <v>45152</v>
      </c>
      <c r="B420" s="11"/>
      <c r="C420" s="11" t="s">
        <v>90</v>
      </c>
      <c r="D420" s="11"/>
      <c r="E420" s="11" t="s">
        <v>83</v>
      </c>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v>0.4</v>
      </c>
      <c r="BV420" s="15"/>
      <c r="BW420" s="21"/>
      <c r="BX420" s="15"/>
      <c r="BY420" s="15"/>
      <c r="BZ420" s="15"/>
    </row>
    <row r="421" spans="1:78" ht="15" customHeight="1" x14ac:dyDescent="0.2">
      <c r="A421" s="55">
        <v>45152</v>
      </c>
      <c r="B421" s="56">
        <v>0.3263888888888889</v>
      </c>
      <c r="C421" s="14" t="s">
        <v>133</v>
      </c>
      <c r="D421" s="57">
        <v>3343558.1</v>
      </c>
      <c r="E421" s="11" t="s">
        <v>79</v>
      </c>
      <c r="F421" s="15">
        <v>2370</v>
      </c>
      <c r="G421" s="58">
        <v>8.5</v>
      </c>
      <c r="H421" s="59"/>
      <c r="I421" s="60">
        <v>315</v>
      </c>
      <c r="J421" s="61"/>
      <c r="K421" s="61"/>
      <c r="L421" s="60"/>
      <c r="M421" s="61">
        <v>9.6999999999999993</v>
      </c>
      <c r="N421" s="59">
        <v>34</v>
      </c>
      <c r="O421" s="59">
        <v>37</v>
      </c>
      <c r="P421" s="60">
        <v>2700</v>
      </c>
      <c r="Q421" s="61">
        <v>0.75</v>
      </c>
      <c r="R421" s="61">
        <v>5.3</v>
      </c>
      <c r="S421" s="61">
        <v>0.98</v>
      </c>
      <c r="T421" s="61">
        <v>6.3</v>
      </c>
      <c r="U421" s="61">
        <v>7</v>
      </c>
      <c r="V421" s="61">
        <v>14.8</v>
      </c>
      <c r="W421" s="61">
        <v>21</v>
      </c>
      <c r="X421" s="61">
        <v>3.8</v>
      </c>
      <c r="Y421" s="61">
        <v>4.2</v>
      </c>
      <c r="Z421" s="60">
        <v>740</v>
      </c>
      <c r="AA421" s="60">
        <v>680</v>
      </c>
      <c r="AB421" s="60">
        <v>3</v>
      </c>
      <c r="AC421" s="60">
        <v>12</v>
      </c>
      <c r="AD421" s="60"/>
      <c r="AE421" s="60"/>
      <c r="AF421" s="60"/>
      <c r="AG421" s="60"/>
      <c r="AH421" s="70"/>
      <c r="AI421" s="70"/>
      <c r="AJ421" s="70"/>
      <c r="AK421" s="61"/>
      <c r="AL421" s="61"/>
      <c r="AM421" s="61"/>
      <c r="AN421" s="61"/>
      <c r="AO421" s="61"/>
      <c r="AP421" s="70"/>
      <c r="AQ421" s="70"/>
      <c r="AR421" s="70"/>
      <c r="AS421" s="70"/>
      <c r="AT421" s="60">
        <v>2400</v>
      </c>
      <c r="AU421" s="61">
        <v>0.08</v>
      </c>
      <c r="AV421" s="62">
        <v>0.01</v>
      </c>
      <c r="AW421" s="62">
        <v>0.05</v>
      </c>
      <c r="AX421" s="71">
        <v>2.2000000000000001E-3</v>
      </c>
      <c r="AY421" s="70">
        <v>1.0999999999999999E-2</v>
      </c>
      <c r="AZ421" s="70">
        <v>5.0000000000000001E-3</v>
      </c>
      <c r="BA421" s="70">
        <v>0.10100000000000001</v>
      </c>
      <c r="BB421" s="61">
        <v>0.7</v>
      </c>
      <c r="BC421" s="70">
        <v>3.0000000000000001E-3</v>
      </c>
      <c r="BD421" s="61">
        <v>1.53</v>
      </c>
      <c r="BE421" s="70">
        <v>1.4E-2</v>
      </c>
      <c r="BF421" s="61">
        <v>0.62</v>
      </c>
      <c r="BG421" s="61">
        <v>0.114</v>
      </c>
      <c r="BH421" s="63">
        <v>1.0500000000000001E-2</v>
      </c>
      <c r="BI421" s="63">
        <v>5.5E-2</v>
      </c>
      <c r="BJ421" s="71">
        <v>2.2000000000000001E-3</v>
      </c>
      <c r="BK421" s="71">
        <v>1.2999999999999999E-2</v>
      </c>
      <c r="BL421" s="71">
        <v>4.1999999999999997E-3</v>
      </c>
      <c r="BM421" s="70">
        <v>9.9000000000000005E-2</v>
      </c>
      <c r="BN421" s="61">
        <v>0.72</v>
      </c>
      <c r="BO421" s="71">
        <v>2.7000000000000001E-3</v>
      </c>
      <c r="BP421" s="59">
        <v>1.5</v>
      </c>
      <c r="BQ421" s="70">
        <v>1.4E-2</v>
      </c>
      <c r="BR421" s="61">
        <v>0.59</v>
      </c>
      <c r="BS421" s="61"/>
      <c r="BT421" s="61"/>
      <c r="BU421" s="15"/>
      <c r="BV421" s="61"/>
      <c r="BW421" s="21"/>
      <c r="BX421" s="15"/>
      <c r="BY421" s="15"/>
      <c r="BZ421" s="15"/>
    </row>
    <row r="422" spans="1:78" ht="15" customHeight="1" x14ac:dyDescent="0.2">
      <c r="A422" s="55">
        <v>45153</v>
      </c>
      <c r="B422" s="56">
        <v>0.35416666666666669</v>
      </c>
      <c r="C422" s="14" t="s">
        <v>133</v>
      </c>
      <c r="D422" s="57">
        <v>3344561.3</v>
      </c>
      <c r="E422" s="11" t="s">
        <v>79</v>
      </c>
      <c r="F422" s="15">
        <v>2242</v>
      </c>
      <c r="G422" s="60">
        <v>8.4</v>
      </c>
      <c r="H422" s="59"/>
      <c r="I422" s="73">
        <v>307</v>
      </c>
      <c r="J422" s="60"/>
      <c r="K422" s="60"/>
      <c r="L422" s="60"/>
      <c r="M422" s="73">
        <v>25</v>
      </c>
      <c r="N422" s="73">
        <v>49</v>
      </c>
      <c r="O422" s="60">
        <v>59</v>
      </c>
      <c r="P422" s="73">
        <v>2600</v>
      </c>
      <c r="Q422" s="73">
        <v>1.27</v>
      </c>
      <c r="R422" s="73">
        <v>6.6</v>
      </c>
      <c r="S422" s="73">
        <v>3.1</v>
      </c>
      <c r="T422" s="73">
        <v>9.6999999999999993</v>
      </c>
      <c r="U422" s="73">
        <v>11</v>
      </c>
      <c r="V422" s="73">
        <v>22</v>
      </c>
      <c r="W422" s="73">
        <v>32</v>
      </c>
      <c r="X422" s="73">
        <v>4.5</v>
      </c>
      <c r="Y422" s="73">
        <v>5</v>
      </c>
      <c r="Z422" s="60"/>
      <c r="AA422" s="60"/>
      <c r="AB422" s="60"/>
      <c r="AC422" s="60"/>
      <c r="AD422" s="60"/>
      <c r="AE422" s="60"/>
      <c r="AF422" s="60"/>
      <c r="AG422" s="60"/>
      <c r="AH422" s="70"/>
      <c r="AI422" s="71"/>
      <c r="AJ422" s="71"/>
      <c r="AK422" s="60"/>
      <c r="AL422" s="60"/>
      <c r="AM422" s="60"/>
      <c r="AN422" s="60"/>
      <c r="AO422" s="60"/>
      <c r="AP422" s="71"/>
      <c r="AQ422" s="71"/>
      <c r="AR422" s="71"/>
      <c r="AS422" s="71"/>
      <c r="AT422" s="60"/>
      <c r="AU422" s="70">
        <v>7.0000000000000007E-2</v>
      </c>
      <c r="AV422" s="63">
        <v>0.01</v>
      </c>
      <c r="AW422" s="63">
        <v>0.05</v>
      </c>
      <c r="AX422" s="70">
        <v>1.6999999999999999E-3</v>
      </c>
      <c r="AY422" s="70">
        <v>0.01</v>
      </c>
      <c r="AZ422" s="63">
        <v>2E-3</v>
      </c>
      <c r="BA422" s="70">
        <v>9.7000000000000003E-2</v>
      </c>
      <c r="BB422" s="70">
        <v>0.6</v>
      </c>
      <c r="BC422" s="70">
        <v>2E-3</v>
      </c>
      <c r="BD422" s="70">
        <v>1.32</v>
      </c>
      <c r="BE422" s="70">
        <v>1.2999999999999999E-2</v>
      </c>
      <c r="BF422" s="70">
        <v>0.71</v>
      </c>
      <c r="BG422" s="70">
        <v>0.18099999999999999</v>
      </c>
      <c r="BH422" s="63">
        <v>1.0500000000000001E-2</v>
      </c>
      <c r="BI422" s="63">
        <v>5.5E-2</v>
      </c>
      <c r="BJ422" s="70">
        <v>2.0999999999999999E-3</v>
      </c>
      <c r="BK422" s="63">
        <v>5.4999999999999997E-3</v>
      </c>
      <c r="BL422" s="70">
        <v>4.5999999999999999E-3</v>
      </c>
      <c r="BM422" s="70">
        <v>0.111</v>
      </c>
      <c r="BN422" s="70">
        <v>0.79</v>
      </c>
      <c r="BO422" s="70">
        <v>2.8E-3</v>
      </c>
      <c r="BP422" s="70">
        <v>1.41</v>
      </c>
      <c r="BQ422" s="70">
        <v>1.4999999999999999E-2</v>
      </c>
      <c r="BR422" s="70">
        <v>0.79</v>
      </c>
      <c r="BS422" s="60"/>
      <c r="BT422" s="60"/>
      <c r="BU422" s="15"/>
      <c r="BV422" s="73"/>
      <c r="BW422" s="21"/>
      <c r="BX422" s="15"/>
      <c r="BY422" s="15"/>
      <c r="BZ422" s="15"/>
    </row>
    <row r="423" spans="1:78" ht="15" customHeight="1" x14ac:dyDescent="0.2">
      <c r="A423" s="55">
        <v>45154</v>
      </c>
      <c r="B423" s="56">
        <v>0.41666666666666669</v>
      </c>
      <c r="C423" s="14" t="s">
        <v>133</v>
      </c>
      <c r="D423" s="57">
        <v>3345347.1</v>
      </c>
      <c r="E423" s="11" t="s">
        <v>79</v>
      </c>
      <c r="F423" s="15">
        <v>2514</v>
      </c>
      <c r="G423" s="60">
        <v>8.5</v>
      </c>
      <c r="H423" s="59"/>
      <c r="I423" s="73">
        <v>330</v>
      </c>
      <c r="J423" s="60"/>
      <c r="K423" s="60"/>
      <c r="L423" s="60"/>
      <c r="M423" s="73">
        <v>12.1</v>
      </c>
      <c r="N423" s="73">
        <v>22</v>
      </c>
      <c r="O423" s="60">
        <v>32</v>
      </c>
      <c r="P423" s="73">
        <v>2700</v>
      </c>
      <c r="Q423" s="73">
        <v>0.89</v>
      </c>
      <c r="R423" s="73">
        <v>1.72</v>
      </c>
      <c r="S423" s="73">
        <v>5.5</v>
      </c>
      <c r="T423" s="73">
        <v>7.3</v>
      </c>
      <c r="U423" s="73">
        <v>8.1999999999999993</v>
      </c>
      <c r="V423" s="73">
        <v>11.8</v>
      </c>
      <c r="W423" s="73">
        <v>19.100000000000001</v>
      </c>
      <c r="X423" s="73">
        <v>3.4</v>
      </c>
      <c r="Y423" s="73">
        <v>3.8</v>
      </c>
      <c r="Z423" s="60"/>
      <c r="AA423" s="60"/>
      <c r="AB423" s="60"/>
      <c r="AC423" s="60"/>
      <c r="AD423" s="60"/>
      <c r="AE423" s="60"/>
      <c r="AF423" s="60"/>
      <c r="AG423" s="60"/>
      <c r="AH423" s="70"/>
      <c r="AI423" s="71"/>
      <c r="AJ423" s="71"/>
      <c r="AK423" s="60"/>
      <c r="AL423" s="60"/>
      <c r="AM423" s="60"/>
      <c r="AN423" s="60"/>
      <c r="AO423" s="60"/>
      <c r="AP423" s="71"/>
      <c r="AQ423" s="71"/>
      <c r="AR423" s="71"/>
      <c r="AS423" s="71"/>
      <c r="AT423" s="60"/>
      <c r="AU423" s="70">
        <v>0.09</v>
      </c>
      <c r="AV423" s="63">
        <v>0.01</v>
      </c>
      <c r="AW423" s="63">
        <v>0.05</v>
      </c>
      <c r="AX423" s="70">
        <v>2.2000000000000001E-3</v>
      </c>
      <c r="AY423" s="70">
        <v>1.2999999999999999E-2</v>
      </c>
      <c r="AZ423" s="70">
        <v>5.0000000000000001E-3</v>
      </c>
      <c r="BA423" s="70">
        <v>0.105</v>
      </c>
      <c r="BB423" s="70">
        <v>0.7</v>
      </c>
      <c r="BC423" s="63">
        <v>1E-3</v>
      </c>
      <c r="BD423" s="70">
        <v>1.52</v>
      </c>
      <c r="BE423" s="70">
        <v>1.4E-2</v>
      </c>
      <c r="BF423" s="70">
        <v>0.68</v>
      </c>
      <c r="BG423" s="70">
        <v>0.105</v>
      </c>
      <c r="BH423" s="63">
        <v>1.0500000000000001E-2</v>
      </c>
      <c r="BI423" s="63">
        <v>5.5E-2</v>
      </c>
      <c r="BJ423" s="70">
        <v>1.9E-3</v>
      </c>
      <c r="BK423" s="70">
        <v>1.2E-2</v>
      </c>
      <c r="BL423" s="70">
        <v>5.1000000000000004E-3</v>
      </c>
      <c r="BM423" s="70">
        <v>0.107</v>
      </c>
      <c r="BN423" s="70">
        <v>0.75</v>
      </c>
      <c r="BO423" s="70">
        <v>2.7000000000000001E-3</v>
      </c>
      <c r="BP423" s="70">
        <v>1.52</v>
      </c>
      <c r="BQ423" s="70">
        <v>1.2E-2</v>
      </c>
      <c r="BR423" s="70">
        <v>0.64</v>
      </c>
      <c r="BS423" s="60"/>
      <c r="BT423" s="60"/>
      <c r="BU423" s="15"/>
      <c r="BV423" s="73"/>
      <c r="BW423" s="21"/>
      <c r="BX423" s="15"/>
      <c r="BY423" s="15"/>
      <c r="BZ423" s="15"/>
    </row>
    <row r="424" spans="1:78" ht="15" customHeight="1" x14ac:dyDescent="0.2">
      <c r="A424" s="55">
        <v>45160</v>
      </c>
      <c r="B424" s="56">
        <v>0.32291666666666669</v>
      </c>
      <c r="C424" s="14" t="s">
        <v>133</v>
      </c>
      <c r="D424" s="57">
        <v>3349160.1</v>
      </c>
      <c r="E424" s="11" t="s">
        <v>79</v>
      </c>
      <c r="F424" s="15">
        <v>3547</v>
      </c>
      <c r="G424" s="58">
        <v>8.5</v>
      </c>
      <c r="H424" s="74"/>
      <c r="I424" s="60">
        <v>332</v>
      </c>
      <c r="J424" s="61"/>
      <c r="K424" s="61"/>
      <c r="L424" s="60"/>
      <c r="M424" s="61">
        <v>8.5</v>
      </c>
      <c r="N424" s="59">
        <v>52</v>
      </c>
      <c r="O424" s="59">
        <v>61</v>
      </c>
      <c r="P424" s="60">
        <v>2900</v>
      </c>
      <c r="Q424" s="61">
        <v>0.36</v>
      </c>
      <c r="R424" s="61">
        <v>0.06</v>
      </c>
      <c r="S424" s="61">
        <v>0.05</v>
      </c>
      <c r="T424" s="61">
        <v>0.11</v>
      </c>
      <c r="U424" s="61">
        <v>0.47</v>
      </c>
      <c r="V424" s="61">
        <v>9.8000000000000007</v>
      </c>
      <c r="W424" s="61">
        <v>9.9</v>
      </c>
      <c r="X424" s="61">
        <v>0.2</v>
      </c>
      <c r="Y424" s="61">
        <v>0.77</v>
      </c>
      <c r="Z424" s="60">
        <v>860</v>
      </c>
      <c r="AA424" s="60">
        <v>930</v>
      </c>
      <c r="AB424" s="60">
        <v>3</v>
      </c>
      <c r="AC424" s="60">
        <v>20</v>
      </c>
      <c r="AD424" s="60"/>
      <c r="AE424" s="60"/>
      <c r="AF424" s="60"/>
      <c r="AG424" s="60"/>
      <c r="AH424" s="63">
        <v>2.5000000000000001E-2</v>
      </c>
      <c r="AI424" s="70"/>
      <c r="AJ424" s="70"/>
      <c r="AK424" s="61"/>
      <c r="AL424" s="61"/>
      <c r="AM424" s="61"/>
      <c r="AN424" s="61"/>
      <c r="AO424" s="61"/>
      <c r="AP424" s="70"/>
      <c r="AQ424" s="70"/>
      <c r="AR424" s="70"/>
      <c r="AS424" s="70"/>
      <c r="AT424" s="60">
        <v>2700</v>
      </c>
      <c r="AU424" s="61">
        <v>7.0000000000000007E-2</v>
      </c>
      <c r="AV424" s="62">
        <v>0.01</v>
      </c>
      <c r="AW424" s="62">
        <v>0.05</v>
      </c>
      <c r="AX424" s="71">
        <v>1.8E-3</v>
      </c>
      <c r="AY424" s="63">
        <v>5.0000000000000001E-3</v>
      </c>
      <c r="AZ424" s="70">
        <v>4.0000000000000001E-3</v>
      </c>
      <c r="BA424" s="70">
        <v>5.7000000000000002E-2</v>
      </c>
      <c r="BB424" s="61">
        <v>0.6</v>
      </c>
      <c r="BC424" s="63">
        <v>1E-3</v>
      </c>
      <c r="BD424" s="59">
        <v>2.2999999999999998</v>
      </c>
      <c r="BE424" s="70">
        <v>1.4999999999999999E-2</v>
      </c>
      <c r="BF424" s="61">
        <v>0.61</v>
      </c>
      <c r="BG424" s="61">
        <v>0.108</v>
      </c>
      <c r="BH424" s="63">
        <v>1.0500000000000001E-2</v>
      </c>
      <c r="BI424" s="63">
        <v>5.5E-2</v>
      </c>
      <c r="BJ424" s="71">
        <v>1.6000000000000001E-3</v>
      </c>
      <c r="BK424" s="71">
        <v>1.2999999999999999E-2</v>
      </c>
      <c r="BL424" s="72">
        <v>2.0999999999999999E-3</v>
      </c>
      <c r="BM424" s="70">
        <v>6.3E-2</v>
      </c>
      <c r="BN424" s="61">
        <v>0.61</v>
      </c>
      <c r="BO424" s="72">
        <v>1.0500000000000001E-2</v>
      </c>
      <c r="BP424" s="59">
        <v>2.2000000000000002</v>
      </c>
      <c r="BQ424" s="70">
        <v>1.2999999999999999E-2</v>
      </c>
      <c r="BR424" s="61">
        <v>0.63</v>
      </c>
      <c r="BS424" s="61"/>
      <c r="BT424" s="61"/>
      <c r="BU424" s="15"/>
      <c r="BV424" s="61"/>
      <c r="BW424" s="21"/>
      <c r="BX424" s="15"/>
      <c r="BY424" s="15"/>
      <c r="BZ424" s="15"/>
    </row>
    <row r="425" spans="1:78" ht="15" customHeight="1" x14ac:dyDescent="0.2">
      <c r="A425" s="55">
        <v>45167</v>
      </c>
      <c r="B425" s="56">
        <v>0.3263888888888889</v>
      </c>
      <c r="C425" s="14" t="s">
        <v>133</v>
      </c>
      <c r="D425" s="57">
        <v>3353998.1</v>
      </c>
      <c r="E425" s="11" t="s">
        <v>79</v>
      </c>
      <c r="F425" s="15">
        <v>3356</v>
      </c>
      <c r="G425" s="58">
        <v>8.6</v>
      </c>
      <c r="H425" s="59"/>
      <c r="I425" s="60">
        <v>426</v>
      </c>
      <c r="J425" s="61"/>
      <c r="K425" s="61"/>
      <c r="L425" s="60"/>
      <c r="M425" s="61">
        <v>14.2</v>
      </c>
      <c r="N425" s="59">
        <v>41</v>
      </c>
      <c r="O425" s="59">
        <v>52</v>
      </c>
      <c r="P425" s="60">
        <v>3700</v>
      </c>
      <c r="Q425" s="61">
        <v>1.43</v>
      </c>
      <c r="R425" s="61">
        <v>0.4</v>
      </c>
      <c r="S425" s="61">
        <v>0.31</v>
      </c>
      <c r="T425" s="61">
        <v>0.71</v>
      </c>
      <c r="U425" s="61">
        <v>2.1</v>
      </c>
      <c r="V425" s="61">
        <v>16.2</v>
      </c>
      <c r="W425" s="61">
        <v>16.899999999999999</v>
      </c>
      <c r="X425" s="61">
        <v>1.49</v>
      </c>
      <c r="Y425" s="61">
        <v>1.91</v>
      </c>
      <c r="Z425" s="60">
        <v>1050</v>
      </c>
      <c r="AA425" s="60">
        <v>1200</v>
      </c>
      <c r="AB425" s="60">
        <v>3</v>
      </c>
      <c r="AC425" s="60">
        <v>10</v>
      </c>
      <c r="AD425" s="60"/>
      <c r="AE425" s="69"/>
      <c r="AF425" s="69"/>
      <c r="AG425" s="69"/>
      <c r="AH425" s="75"/>
      <c r="AI425" s="75"/>
      <c r="AJ425" s="75"/>
      <c r="AK425" s="61"/>
      <c r="AL425" s="61"/>
      <c r="AM425" s="61"/>
      <c r="AN425" s="61"/>
      <c r="AO425" s="61"/>
      <c r="AP425" s="75"/>
      <c r="AQ425" s="75"/>
      <c r="AR425" s="75"/>
      <c r="AS425" s="75"/>
      <c r="AT425" s="60">
        <v>6000</v>
      </c>
      <c r="AU425" s="61">
        <v>0.08</v>
      </c>
      <c r="AV425" s="62">
        <v>0.01</v>
      </c>
      <c r="AW425" s="62">
        <v>0.05</v>
      </c>
      <c r="AX425" s="71">
        <v>2.7000000000000001E-3</v>
      </c>
      <c r="AY425" s="61">
        <v>1.2E-2</v>
      </c>
      <c r="AZ425" s="70">
        <v>6.0000000000000001E-3</v>
      </c>
      <c r="BA425" s="70">
        <v>8.3000000000000004E-2</v>
      </c>
      <c r="BB425" s="61">
        <v>0.6</v>
      </c>
      <c r="BC425" s="63">
        <v>1E-3</v>
      </c>
      <c r="BD425" s="59">
        <v>2.8</v>
      </c>
      <c r="BE425" s="70">
        <v>1.7999999999999999E-2</v>
      </c>
      <c r="BF425" s="61">
        <v>0.78</v>
      </c>
      <c r="BG425" s="61">
        <v>0.13300000000000001</v>
      </c>
      <c r="BH425" s="63">
        <v>1.0500000000000001E-2</v>
      </c>
      <c r="BI425" s="63">
        <v>5.5E-2</v>
      </c>
      <c r="BJ425" s="71">
        <v>2.3999999999999998E-3</v>
      </c>
      <c r="BK425" s="71">
        <v>1.4999999999999999E-2</v>
      </c>
      <c r="BL425" s="71">
        <v>5.8999999999999999E-3</v>
      </c>
      <c r="BM425" s="70">
        <v>9.0999999999999998E-2</v>
      </c>
      <c r="BN425" s="61">
        <v>0.69</v>
      </c>
      <c r="BO425" s="72">
        <v>1.0500000000000001E-2</v>
      </c>
      <c r="BP425" s="59">
        <v>2.8</v>
      </c>
      <c r="BQ425" s="70">
        <v>1.7999999999999999E-2</v>
      </c>
      <c r="BR425" s="61">
        <v>0.81</v>
      </c>
      <c r="BS425" s="61"/>
      <c r="BT425" s="61"/>
      <c r="BU425" s="15"/>
      <c r="BV425" s="61"/>
      <c r="BW425" s="21"/>
      <c r="BX425" s="15"/>
      <c r="BY425" s="15"/>
      <c r="BZ425" s="15"/>
    </row>
    <row r="426" spans="1:78" ht="15" customHeight="1" x14ac:dyDescent="0.2">
      <c r="A426" s="55">
        <v>45174</v>
      </c>
      <c r="B426" s="56">
        <v>0.3125</v>
      </c>
      <c r="C426" s="14" t="s">
        <v>133</v>
      </c>
      <c r="D426" s="76">
        <v>3359314.1</v>
      </c>
      <c r="E426" s="11" t="s">
        <v>79</v>
      </c>
      <c r="F426" s="15">
        <v>3502</v>
      </c>
      <c r="G426" s="58">
        <v>8.5</v>
      </c>
      <c r="H426" s="59"/>
      <c r="I426" s="60">
        <v>422</v>
      </c>
      <c r="J426" s="61"/>
      <c r="K426" s="61"/>
      <c r="L426" s="60"/>
      <c r="M426" s="61">
        <v>28</v>
      </c>
      <c r="N426" s="59">
        <v>58</v>
      </c>
      <c r="O426" s="59">
        <v>77</v>
      </c>
      <c r="P426" s="60">
        <v>3700</v>
      </c>
      <c r="Q426" s="61">
        <v>0.96</v>
      </c>
      <c r="R426" s="62">
        <v>0.05</v>
      </c>
      <c r="S426" s="62">
        <v>0.05</v>
      </c>
      <c r="T426" s="62">
        <v>0.05</v>
      </c>
      <c r="U426" s="61">
        <v>1.04</v>
      </c>
      <c r="V426" s="61">
        <v>18.899999999999999</v>
      </c>
      <c r="W426" s="61">
        <v>19</v>
      </c>
      <c r="X426" s="61">
        <v>0.56999999999999995</v>
      </c>
      <c r="Y426" s="61">
        <v>1.37</v>
      </c>
      <c r="Z426" s="60">
        <v>1070</v>
      </c>
      <c r="AA426" s="60">
        <v>1050</v>
      </c>
      <c r="AB426" s="60">
        <v>4</v>
      </c>
      <c r="AC426" s="60">
        <v>30</v>
      </c>
      <c r="AD426" s="60"/>
      <c r="AE426" s="60"/>
      <c r="AF426" s="60"/>
      <c r="AG426" s="60"/>
      <c r="AH426" s="61"/>
      <c r="AI426" s="61"/>
      <c r="AJ426" s="61"/>
      <c r="AK426" s="61"/>
      <c r="AL426" s="61"/>
      <c r="AM426" s="61"/>
      <c r="AN426" s="61"/>
      <c r="AO426" s="61"/>
      <c r="AP426" s="61"/>
      <c r="AQ426" s="61"/>
      <c r="AR426" s="61"/>
      <c r="AS426" s="61"/>
      <c r="AT426" s="60">
        <v>17000</v>
      </c>
      <c r="AU426" s="61">
        <v>0.113</v>
      </c>
      <c r="AV426" s="62">
        <v>1.0500000000000001E-2</v>
      </c>
      <c r="AW426" s="62">
        <v>5.5E-2</v>
      </c>
      <c r="AX426" s="71">
        <v>2.7000000000000001E-3</v>
      </c>
      <c r="AY426" s="62">
        <v>5.4999999999999997E-3</v>
      </c>
      <c r="AZ426" s="70">
        <v>5.3E-3</v>
      </c>
      <c r="BA426" s="70">
        <v>5.3999999999999999E-2</v>
      </c>
      <c r="BB426" s="61">
        <v>0.64</v>
      </c>
      <c r="BC426" s="63">
        <v>1.0499999999999999E-3</v>
      </c>
      <c r="BD426" s="59">
        <v>2.8</v>
      </c>
      <c r="BE426" s="70">
        <v>1.7000000000000001E-2</v>
      </c>
      <c r="BF426" s="61">
        <v>0.82</v>
      </c>
      <c r="BG426" s="61">
        <v>0.23</v>
      </c>
      <c r="BH426" s="63">
        <v>1.0500000000000001E-2</v>
      </c>
      <c r="BI426" s="63">
        <v>5.5E-2</v>
      </c>
      <c r="BJ426" s="71">
        <v>2.3999999999999998E-3</v>
      </c>
      <c r="BK426" s="71">
        <v>1.4999999999999999E-2</v>
      </c>
      <c r="BL426" s="71">
        <v>5.4999999999999997E-3</v>
      </c>
      <c r="BM426" s="70">
        <v>5.7000000000000002E-2</v>
      </c>
      <c r="BN426" s="61">
        <v>0.72</v>
      </c>
      <c r="BO426" s="72">
        <v>1.0500000000000001E-2</v>
      </c>
      <c r="BP426" s="59">
        <v>2.9</v>
      </c>
      <c r="BQ426" s="70">
        <v>1.7999999999999999E-2</v>
      </c>
      <c r="BR426" s="61">
        <v>0.85</v>
      </c>
      <c r="BS426" s="61"/>
      <c r="BT426" s="61"/>
      <c r="BU426" s="15"/>
      <c r="BV426" s="61"/>
      <c r="BW426" s="21"/>
      <c r="BX426" s="15"/>
      <c r="BY426" s="15"/>
      <c r="BZ426" s="15"/>
    </row>
    <row r="427" spans="1:78" ht="15" customHeight="1" x14ac:dyDescent="0.2">
      <c r="A427" s="13">
        <v>45175</v>
      </c>
      <c r="B427" s="14">
        <v>0.34027777777777773</v>
      </c>
      <c r="C427" s="14" t="s">
        <v>78</v>
      </c>
      <c r="D427" s="11">
        <v>3360393.3</v>
      </c>
      <c r="E427" s="11" t="s">
        <v>79</v>
      </c>
      <c r="F427" s="15">
        <v>3541</v>
      </c>
      <c r="G427" s="15">
        <v>8.5</v>
      </c>
      <c r="H427" s="15">
        <v>15</v>
      </c>
      <c r="I427" s="15">
        <v>432</v>
      </c>
      <c r="J427" s="15"/>
      <c r="K427" s="15"/>
      <c r="L427" s="15"/>
      <c r="M427" s="15">
        <v>13.6</v>
      </c>
      <c r="N427" s="15">
        <v>35</v>
      </c>
      <c r="O427" s="15">
        <v>45</v>
      </c>
      <c r="P427" s="15"/>
      <c r="Q427" s="15">
        <v>4.0999999999999996</v>
      </c>
      <c r="R427" s="15">
        <v>0.26</v>
      </c>
      <c r="S427" s="15">
        <v>0.05</v>
      </c>
      <c r="T427" s="15"/>
      <c r="U427" s="15">
        <v>4.5</v>
      </c>
      <c r="V427" s="15">
        <v>16.5</v>
      </c>
      <c r="W427" s="15">
        <v>16.8</v>
      </c>
      <c r="X427" s="15">
        <v>1.29</v>
      </c>
      <c r="Y427" s="15">
        <v>1.98</v>
      </c>
      <c r="Z427" s="15">
        <v>1070</v>
      </c>
      <c r="AA427" s="15">
        <v>1060</v>
      </c>
      <c r="AB427" s="15">
        <v>3</v>
      </c>
      <c r="AC427" s="15">
        <v>19</v>
      </c>
      <c r="AD427" s="15"/>
      <c r="AE427" s="15"/>
      <c r="AF427" s="15"/>
      <c r="AG427" s="15">
        <v>390</v>
      </c>
      <c r="AH427" s="22">
        <v>2.5000000000000001E-2</v>
      </c>
      <c r="AI427" s="22">
        <v>1E-3</v>
      </c>
      <c r="AJ427" s="15"/>
      <c r="AK427" s="15"/>
      <c r="AL427" s="15"/>
      <c r="AM427" s="15"/>
      <c r="AN427" s="15"/>
      <c r="AO427" s="15"/>
      <c r="AP427" s="15"/>
      <c r="AQ427" s="15"/>
      <c r="AR427" s="15"/>
      <c r="AS427" s="15"/>
      <c r="AT427" s="15">
        <v>3300</v>
      </c>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21"/>
      <c r="BX427" s="15"/>
      <c r="BY427" s="15"/>
      <c r="BZ427" s="15"/>
    </row>
    <row r="428" spans="1:78" ht="15" customHeight="1" x14ac:dyDescent="0.2">
      <c r="A428" s="13">
        <v>45176</v>
      </c>
      <c r="B428" s="14">
        <v>0.3611111111111111</v>
      </c>
      <c r="C428" s="14" t="s">
        <v>78</v>
      </c>
      <c r="D428" s="11">
        <v>3360393</v>
      </c>
      <c r="E428" s="11" t="s">
        <v>80</v>
      </c>
      <c r="F428" s="15"/>
      <c r="G428" s="15">
        <v>3.4</v>
      </c>
      <c r="H428" s="15">
        <v>8.6</v>
      </c>
      <c r="I428" s="15">
        <v>68.400000000000006</v>
      </c>
      <c r="J428" s="15"/>
      <c r="K428" s="15"/>
      <c r="L428" s="15"/>
      <c r="M428" s="15">
        <v>1.54</v>
      </c>
      <c r="N428" s="22">
        <v>1.5</v>
      </c>
      <c r="O428" s="15">
        <v>4</v>
      </c>
      <c r="P428" s="15"/>
      <c r="Q428" s="15">
        <v>5.6000000000000001E-2</v>
      </c>
      <c r="R428" s="22">
        <v>1E-3</v>
      </c>
      <c r="S428" s="15">
        <v>5.8000000000000003E-2</v>
      </c>
      <c r="T428" s="15"/>
      <c r="U428" s="15">
        <v>0.114</v>
      </c>
      <c r="V428" s="22">
        <v>0.05</v>
      </c>
      <c r="W428" s="15">
        <v>0.15</v>
      </c>
      <c r="X428" s="15">
        <v>3.1E-2</v>
      </c>
      <c r="Y428" s="15">
        <v>5.1999999999999998E-2</v>
      </c>
      <c r="Z428" s="22">
        <v>3</v>
      </c>
      <c r="AA428" s="22">
        <v>3</v>
      </c>
      <c r="AB428" s="22">
        <v>1</v>
      </c>
      <c r="AC428" s="22">
        <v>1</v>
      </c>
      <c r="AD428" s="15"/>
      <c r="AE428" s="15"/>
      <c r="AF428" s="15"/>
      <c r="AG428" s="15"/>
      <c r="AH428" s="22">
        <v>0.01</v>
      </c>
      <c r="AI428" s="15">
        <v>1.2E-2</v>
      </c>
      <c r="AJ428" s="15"/>
      <c r="AK428" s="15"/>
      <c r="AL428" s="15"/>
      <c r="AM428" s="15"/>
      <c r="AN428" s="15"/>
      <c r="AO428" s="15"/>
      <c r="AP428" s="15"/>
      <c r="AQ428" s="15"/>
      <c r="AR428" s="15"/>
      <c r="AS428" s="15">
        <v>2.2000000000000002</v>
      </c>
      <c r="AT428" s="22">
        <v>5</v>
      </c>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v>0.38</v>
      </c>
      <c r="BV428" s="15" t="s">
        <v>106</v>
      </c>
      <c r="BW428" s="21">
        <v>42.5</v>
      </c>
      <c r="BX428" s="15">
        <v>0</v>
      </c>
      <c r="BY428" s="15" t="s">
        <v>123</v>
      </c>
      <c r="BZ428" s="15" t="s">
        <v>102</v>
      </c>
    </row>
    <row r="429" spans="1:78" ht="15" customHeight="1" x14ac:dyDescent="0.2">
      <c r="A429" s="13">
        <v>45176</v>
      </c>
      <c r="B429" s="14">
        <v>0.38541666666666669</v>
      </c>
      <c r="C429" s="14" t="s">
        <v>78</v>
      </c>
      <c r="D429" s="11">
        <v>3360393</v>
      </c>
      <c r="E429" s="11" t="s">
        <v>83</v>
      </c>
      <c r="F429" s="15"/>
      <c r="G429" s="15">
        <v>4.3</v>
      </c>
      <c r="H429" s="15">
        <v>8.8000000000000007</v>
      </c>
      <c r="I429" s="15">
        <v>57.1</v>
      </c>
      <c r="J429" s="15"/>
      <c r="K429" s="15"/>
      <c r="L429" s="15"/>
      <c r="M429" s="15">
        <v>8.5</v>
      </c>
      <c r="N429" s="15">
        <v>8</v>
      </c>
      <c r="O429" s="15">
        <v>18</v>
      </c>
      <c r="P429" s="15"/>
      <c r="Q429" s="15">
        <v>8.1000000000000003E-2</v>
      </c>
      <c r="R429" s="22">
        <v>1E-3</v>
      </c>
      <c r="S429" s="15">
        <v>5.3999999999999999E-2</v>
      </c>
      <c r="T429" s="15"/>
      <c r="U429" s="15">
        <v>0.13600000000000001</v>
      </c>
      <c r="V429" s="15">
        <v>0.28999999999999998</v>
      </c>
      <c r="W429" s="15">
        <v>0.35</v>
      </c>
      <c r="X429" s="22">
        <v>2E-3</v>
      </c>
      <c r="Y429" s="15">
        <v>8.4000000000000005E-2</v>
      </c>
      <c r="Z429" s="22">
        <v>3</v>
      </c>
      <c r="AA429" s="15">
        <v>26</v>
      </c>
      <c r="AB429" s="22">
        <v>1</v>
      </c>
      <c r="AC429" s="22">
        <v>1</v>
      </c>
      <c r="AD429" s="15"/>
      <c r="AE429" s="15"/>
      <c r="AF429" s="15"/>
      <c r="AG429" s="15"/>
      <c r="AH429" s="22">
        <v>0.01</v>
      </c>
      <c r="AI429" s="15">
        <v>1.4999999999999999E-2</v>
      </c>
      <c r="AJ429" s="15"/>
      <c r="AK429" s="15"/>
      <c r="AL429" s="15"/>
      <c r="AM429" s="15"/>
      <c r="AN429" s="15"/>
      <c r="AO429" s="15"/>
      <c r="AP429" s="15"/>
      <c r="AQ429" s="15"/>
      <c r="AR429" s="15"/>
      <c r="AS429" s="15">
        <v>1</v>
      </c>
      <c r="AT429" s="15">
        <v>90</v>
      </c>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v>0.31</v>
      </c>
      <c r="BV429" s="15" t="s">
        <v>107</v>
      </c>
      <c r="BW429" s="21">
        <v>37.5</v>
      </c>
      <c r="BX429" s="15">
        <v>0</v>
      </c>
      <c r="BY429" s="15">
        <v>0</v>
      </c>
      <c r="BZ429" s="15" t="s">
        <v>127</v>
      </c>
    </row>
    <row r="430" spans="1:78" ht="15" customHeight="1" x14ac:dyDescent="0.2">
      <c r="A430" s="55">
        <v>45181</v>
      </c>
      <c r="B430" s="56">
        <v>0.3125</v>
      </c>
      <c r="C430" s="14" t="s">
        <v>133</v>
      </c>
      <c r="D430" s="76">
        <v>3364395.1</v>
      </c>
      <c r="E430" s="11" t="s">
        <v>79</v>
      </c>
      <c r="F430" s="15">
        <v>3119</v>
      </c>
      <c r="G430" s="58">
        <v>8.5</v>
      </c>
      <c r="H430" s="66"/>
      <c r="I430" s="67">
        <v>374</v>
      </c>
      <c r="J430" s="73"/>
      <c r="K430" s="73"/>
      <c r="L430" s="73"/>
      <c r="M430" s="73">
        <v>10.4</v>
      </c>
      <c r="N430" s="73">
        <v>13</v>
      </c>
      <c r="O430" s="73">
        <v>19</v>
      </c>
      <c r="P430" s="67">
        <v>3300</v>
      </c>
      <c r="Q430" s="73">
        <v>0.54</v>
      </c>
      <c r="R430" s="73">
        <v>0.21</v>
      </c>
      <c r="S430" s="73">
        <v>0.35</v>
      </c>
      <c r="T430" s="73">
        <v>0.56000000000000005</v>
      </c>
      <c r="U430" s="66">
        <v>1.1000000000000001</v>
      </c>
      <c r="V430" s="73">
        <v>11.6</v>
      </c>
      <c r="W430" s="73">
        <v>12.2</v>
      </c>
      <c r="X430" s="73">
        <v>1.1599999999999999</v>
      </c>
      <c r="Y430" s="73">
        <v>1.47</v>
      </c>
      <c r="Z430" s="60">
        <v>900</v>
      </c>
      <c r="AA430" s="60">
        <v>820</v>
      </c>
      <c r="AB430" s="73">
        <v>2</v>
      </c>
      <c r="AC430" s="73">
        <v>9</v>
      </c>
      <c r="AD430" s="73"/>
      <c r="AE430" s="66"/>
      <c r="AF430" s="66"/>
      <c r="AG430" s="66"/>
      <c r="AH430" s="66"/>
      <c r="AI430" s="66"/>
      <c r="AJ430" s="66"/>
      <c r="AK430" s="73"/>
      <c r="AL430" s="73"/>
      <c r="AM430" s="73"/>
      <c r="AN430" s="73"/>
      <c r="AO430" s="73"/>
      <c r="AP430" s="66"/>
      <c r="AQ430" s="66"/>
      <c r="AR430" s="66"/>
      <c r="AS430" s="66"/>
      <c r="AT430" s="73">
        <v>900</v>
      </c>
      <c r="AU430" s="73">
        <v>0.115</v>
      </c>
      <c r="AV430" s="77">
        <v>1.0500000000000001E-2</v>
      </c>
      <c r="AW430" s="77">
        <v>5.5E-2</v>
      </c>
      <c r="AX430" s="73">
        <v>2E-3</v>
      </c>
      <c r="AY430" s="73">
        <v>1.0999999999999999E-2</v>
      </c>
      <c r="AZ430" s="73">
        <v>5.3E-3</v>
      </c>
      <c r="BA430" s="73">
        <v>8.4000000000000005E-2</v>
      </c>
      <c r="BB430" s="73">
        <v>0.66</v>
      </c>
      <c r="BC430" s="77">
        <v>1.0499999999999999E-3</v>
      </c>
      <c r="BD430" s="73">
        <v>2.5</v>
      </c>
      <c r="BE430" s="73">
        <v>1.7000000000000001E-2</v>
      </c>
      <c r="BF430" s="73">
        <v>0.77</v>
      </c>
      <c r="BG430" s="73">
        <v>0.13500000000000001</v>
      </c>
      <c r="BH430" s="77">
        <v>1.0500000000000001E-2</v>
      </c>
      <c r="BI430" s="77">
        <v>5.5E-2</v>
      </c>
      <c r="BJ430" s="73">
        <v>2.3999999999999998E-3</v>
      </c>
      <c r="BK430" s="77">
        <v>5.4999999999999997E-3</v>
      </c>
      <c r="BL430" s="73">
        <v>4.7999999999999996E-3</v>
      </c>
      <c r="BM430" s="73">
        <v>8.5000000000000006E-2</v>
      </c>
      <c r="BN430" s="73">
        <v>0.68</v>
      </c>
      <c r="BO430" s="77">
        <v>1.0499999999999999E-3</v>
      </c>
      <c r="BP430" s="73">
        <v>2.4</v>
      </c>
      <c r="BQ430" s="73">
        <v>1.7000000000000001E-2</v>
      </c>
      <c r="BR430" s="73">
        <v>0.75</v>
      </c>
      <c r="BS430" s="73"/>
      <c r="BT430" s="73"/>
      <c r="BU430" s="15"/>
      <c r="BV430" s="73"/>
      <c r="BW430" s="21"/>
      <c r="BX430" s="15"/>
      <c r="BY430" s="15"/>
      <c r="BZ430" s="15"/>
    </row>
    <row r="431" spans="1:78" ht="15" customHeight="1" x14ac:dyDescent="0.2">
      <c r="A431" s="13">
        <v>45209</v>
      </c>
      <c r="B431" s="14">
        <v>0.33333333333333331</v>
      </c>
      <c r="C431" s="14" t="s">
        <v>78</v>
      </c>
      <c r="D431" s="11">
        <v>3384029</v>
      </c>
      <c r="E431" s="11" t="s">
        <v>79</v>
      </c>
      <c r="F431" s="15">
        <v>3159</v>
      </c>
      <c r="G431" s="15">
        <v>8.6</v>
      </c>
      <c r="H431" s="15">
        <v>10</v>
      </c>
      <c r="I431" s="15">
        <v>373</v>
      </c>
      <c r="J431" s="15"/>
      <c r="K431" s="15"/>
      <c r="L431" s="15"/>
      <c r="M431" s="15">
        <v>41</v>
      </c>
      <c r="N431" s="15">
        <v>85</v>
      </c>
      <c r="O431" s="15">
        <v>98</v>
      </c>
      <c r="P431" s="15"/>
      <c r="Q431" s="15">
        <v>3.2</v>
      </c>
      <c r="R431" s="15">
        <v>5.9</v>
      </c>
      <c r="S431" s="15">
        <v>0.03</v>
      </c>
      <c r="T431" s="15"/>
      <c r="U431" s="15">
        <v>9.1</v>
      </c>
      <c r="V431" s="15">
        <v>16</v>
      </c>
      <c r="W431" s="15">
        <v>22</v>
      </c>
      <c r="X431" s="15">
        <v>4.2</v>
      </c>
      <c r="Y431" s="15">
        <v>5</v>
      </c>
      <c r="Z431" s="15">
        <v>840</v>
      </c>
      <c r="AA431" s="15">
        <v>1020</v>
      </c>
      <c r="AB431" s="15">
        <v>3</v>
      </c>
      <c r="AC431" s="15">
        <v>29</v>
      </c>
      <c r="AD431" s="15"/>
      <c r="AE431" s="15"/>
      <c r="AF431" s="15"/>
      <c r="AG431" s="15"/>
      <c r="AH431" s="22">
        <v>2.5000000000000001E-2</v>
      </c>
      <c r="AI431" s="22">
        <v>1E-3</v>
      </c>
      <c r="AJ431" s="15"/>
      <c r="AK431" s="15"/>
      <c r="AL431" s="15"/>
      <c r="AM431" s="15"/>
      <c r="AN431" s="15"/>
      <c r="AO431" s="15"/>
      <c r="AP431" s="15"/>
      <c r="AQ431" s="15"/>
      <c r="AR431" s="15"/>
      <c r="AS431" s="15"/>
      <c r="AT431" s="15">
        <v>3300</v>
      </c>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21"/>
      <c r="BX431" s="15"/>
      <c r="BY431" s="15"/>
      <c r="BZ431" s="15"/>
    </row>
    <row r="432" spans="1:78" ht="15" customHeight="1" x14ac:dyDescent="0.2">
      <c r="A432" s="13">
        <v>45210</v>
      </c>
      <c r="B432" s="14">
        <v>0.375</v>
      </c>
      <c r="C432" s="14" t="s">
        <v>78</v>
      </c>
      <c r="D432" s="11">
        <v>3384029</v>
      </c>
      <c r="E432" s="11" t="s">
        <v>80</v>
      </c>
      <c r="F432" s="15"/>
      <c r="G432" s="15">
        <v>4.5</v>
      </c>
      <c r="H432" s="15">
        <v>6.9</v>
      </c>
      <c r="I432" s="15">
        <v>41.6</v>
      </c>
      <c r="J432" s="15"/>
      <c r="K432" s="15"/>
      <c r="L432" s="15"/>
      <c r="M432" s="15">
        <v>5.3</v>
      </c>
      <c r="N432" s="15">
        <v>4</v>
      </c>
      <c r="O432" s="15">
        <v>8</v>
      </c>
      <c r="P432" s="15"/>
      <c r="Q432" s="15">
        <v>1.4999999999999999E-2</v>
      </c>
      <c r="R432" s="22">
        <v>1E-3</v>
      </c>
      <c r="S432" s="15">
        <v>4.9000000000000002E-2</v>
      </c>
      <c r="T432" s="15"/>
      <c r="U432" s="15">
        <v>6.5000000000000002E-2</v>
      </c>
      <c r="V432" s="22">
        <v>0.05</v>
      </c>
      <c r="W432" s="15">
        <v>0.1</v>
      </c>
      <c r="X432" s="22">
        <v>2E-3</v>
      </c>
      <c r="Y432" s="15">
        <v>1.4999999999999999E-2</v>
      </c>
      <c r="Z432" s="22">
        <v>3</v>
      </c>
      <c r="AA432" s="22">
        <v>3</v>
      </c>
      <c r="AB432" s="22">
        <v>1</v>
      </c>
      <c r="AC432" s="22">
        <v>1</v>
      </c>
      <c r="AD432" s="15"/>
      <c r="AE432" s="15"/>
      <c r="AF432" s="15"/>
      <c r="AG432" s="15"/>
      <c r="AH432" s="22">
        <v>0.01</v>
      </c>
      <c r="AI432" s="22">
        <v>1E-3</v>
      </c>
      <c r="AJ432" s="15"/>
      <c r="AK432" s="15"/>
      <c r="AL432" s="15"/>
      <c r="AM432" s="15"/>
      <c r="AN432" s="15"/>
      <c r="AO432" s="15"/>
      <c r="AP432" s="15"/>
      <c r="AQ432" s="15"/>
      <c r="AR432" s="15"/>
      <c r="AS432" s="15">
        <v>0.6</v>
      </c>
      <c r="AT432" s="22">
        <v>0.5</v>
      </c>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v>0.32</v>
      </c>
      <c r="BV432" s="15" t="s">
        <v>94</v>
      </c>
      <c r="BW432" s="21">
        <v>37.5</v>
      </c>
      <c r="BX432" s="15">
        <v>0</v>
      </c>
      <c r="BY432" s="15">
        <v>0</v>
      </c>
      <c r="BZ432" s="15" t="s">
        <v>82</v>
      </c>
    </row>
    <row r="433" spans="1:78" ht="15" customHeight="1" x14ac:dyDescent="0.2">
      <c r="A433" s="13">
        <v>45210</v>
      </c>
      <c r="B433" s="14">
        <v>0.35416666666666669</v>
      </c>
      <c r="C433" s="14" t="s">
        <v>78</v>
      </c>
      <c r="D433" s="11">
        <v>3384029</v>
      </c>
      <c r="E433" s="11" t="s">
        <v>83</v>
      </c>
      <c r="F433" s="15"/>
      <c r="G433" s="15">
        <v>4.9000000000000004</v>
      </c>
      <c r="H433" s="15">
        <v>7.3</v>
      </c>
      <c r="I433" s="15">
        <v>42.4</v>
      </c>
      <c r="J433" s="15"/>
      <c r="K433" s="15"/>
      <c r="L433" s="15"/>
      <c r="M433" s="15">
        <v>16.2</v>
      </c>
      <c r="N433" s="15">
        <v>14</v>
      </c>
      <c r="O433" s="15">
        <v>28</v>
      </c>
      <c r="P433" s="15"/>
      <c r="Q433" s="15">
        <v>3.1E-2</v>
      </c>
      <c r="R433" s="15">
        <v>3.5000000000000003E-2</v>
      </c>
      <c r="S433" s="15">
        <v>5.0999999999999997E-2</v>
      </c>
      <c r="T433" s="15"/>
      <c r="U433" s="15">
        <v>0.11700000000000001</v>
      </c>
      <c r="V433" s="15">
        <v>0.18</v>
      </c>
      <c r="W433" s="15">
        <v>0.27</v>
      </c>
      <c r="X433" s="22">
        <v>2E-3</v>
      </c>
      <c r="Y433" s="15">
        <v>5.6000000000000001E-2</v>
      </c>
      <c r="Z433" s="22">
        <v>3</v>
      </c>
      <c r="AA433" s="15">
        <v>16</v>
      </c>
      <c r="AB433" s="22">
        <v>1</v>
      </c>
      <c r="AC433" s="22">
        <v>1</v>
      </c>
      <c r="AD433" s="15"/>
      <c r="AE433" s="15"/>
      <c r="AF433" s="15"/>
      <c r="AG433" s="15"/>
      <c r="AH433" s="22">
        <v>0.01</v>
      </c>
      <c r="AI433" s="22">
        <v>1E-3</v>
      </c>
      <c r="AJ433" s="15"/>
      <c r="AK433" s="15"/>
      <c r="AL433" s="15"/>
      <c r="AM433" s="15"/>
      <c r="AN433" s="15"/>
      <c r="AO433" s="15"/>
      <c r="AP433" s="15"/>
      <c r="AQ433" s="15"/>
      <c r="AR433" s="15"/>
      <c r="AS433" s="15">
        <v>1.38</v>
      </c>
      <c r="AT433" s="22">
        <v>5</v>
      </c>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v>0.28999999999999998</v>
      </c>
      <c r="BV433" s="15" t="s">
        <v>87</v>
      </c>
      <c r="BW433" s="21">
        <v>27.5</v>
      </c>
      <c r="BX433" s="15">
        <v>0</v>
      </c>
      <c r="BY433" s="15">
        <v>0</v>
      </c>
      <c r="BZ433" s="15" t="s">
        <v>82</v>
      </c>
    </row>
    <row r="434" spans="1:78" ht="15" customHeight="1" x14ac:dyDescent="0.2">
      <c r="A434" s="13">
        <v>45244</v>
      </c>
      <c r="B434" s="14">
        <v>0.35416666666666669</v>
      </c>
      <c r="C434" s="14" t="s">
        <v>78</v>
      </c>
      <c r="D434" s="11">
        <v>3408021</v>
      </c>
      <c r="E434" s="11" t="s">
        <v>79</v>
      </c>
      <c r="F434" s="15">
        <v>3144</v>
      </c>
      <c r="G434" s="15">
        <v>8.4</v>
      </c>
      <c r="H434" s="15">
        <v>10</v>
      </c>
      <c r="I434" s="15">
        <v>436</v>
      </c>
      <c r="J434" s="15"/>
      <c r="K434" s="15"/>
      <c r="L434" s="15"/>
      <c r="M434" s="15">
        <v>74</v>
      </c>
      <c r="N434" s="15">
        <v>88</v>
      </c>
      <c r="O434" s="15">
        <v>87</v>
      </c>
      <c r="P434" s="15"/>
      <c r="Q434" s="15">
        <v>1.59</v>
      </c>
      <c r="R434" s="22">
        <v>0.05</v>
      </c>
      <c r="S434" s="22">
        <v>0.05</v>
      </c>
      <c r="T434" s="15"/>
      <c r="U434" s="15">
        <v>1.64</v>
      </c>
      <c r="V434" s="15">
        <v>26</v>
      </c>
      <c r="W434" s="15">
        <v>26</v>
      </c>
      <c r="X434" s="15">
        <v>0.45</v>
      </c>
      <c r="Y434" s="15">
        <v>2.4</v>
      </c>
      <c r="Z434" s="15">
        <v>1660</v>
      </c>
      <c r="AA434" s="15">
        <v>1670</v>
      </c>
      <c r="AB434" s="15">
        <v>33</v>
      </c>
      <c r="AC434" s="15">
        <v>38</v>
      </c>
      <c r="AD434" s="15"/>
      <c r="AE434" s="15"/>
      <c r="AF434" s="15"/>
      <c r="AG434" s="15">
        <v>700</v>
      </c>
      <c r="AH434" s="22">
        <v>2.5000000000000001E-2</v>
      </c>
      <c r="AI434" s="22">
        <v>1E-3</v>
      </c>
      <c r="AJ434" s="15"/>
      <c r="AK434" s="15"/>
      <c r="AL434" s="15"/>
      <c r="AM434" s="15"/>
      <c r="AN434" s="15"/>
      <c r="AO434" s="15"/>
      <c r="AP434" s="15"/>
      <c r="AQ434" s="15"/>
      <c r="AR434" s="15"/>
      <c r="AS434" s="15"/>
      <c r="AT434" s="15">
        <v>18000</v>
      </c>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21"/>
      <c r="BX434" s="15"/>
      <c r="BY434" s="15"/>
      <c r="BZ434" s="15"/>
    </row>
    <row r="435" spans="1:78" ht="15" customHeight="1" x14ac:dyDescent="0.2">
      <c r="A435" s="13">
        <v>45245</v>
      </c>
      <c r="B435" s="14">
        <v>0.36458333333333331</v>
      </c>
      <c r="C435" s="14" t="s">
        <v>78</v>
      </c>
      <c r="D435" s="11">
        <v>3408021</v>
      </c>
      <c r="E435" s="11" t="s">
        <v>80</v>
      </c>
      <c r="F435" s="15"/>
      <c r="G435" s="15">
        <v>4.4000000000000004</v>
      </c>
      <c r="H435" s="15">
        <v>9.8000000000000007</v>
      </c>
      <c r="I435" s="15">
        <v>44.1</v>
      </c>
      <c r="J435" s="15"/>
      <c r="K435" s="15"/>
      <c r="L435" s="15"/>
      <c r="M435" s="15">
        <v>5.4</v>
      </c>
      <c r="N435" s="22">
        <v>1.5</v>
      </c>
      <c r="O435" s="15">
        <v>12</v>
      </c>
      <c r="P435" s="15"/>
      <c r="Q435" s="15">
        <v>1.4E-2</v>
      </c>
      <c r="R435" s="22">
        <v>1E-3</v>
      </c>
      <c r="S435" s="15">
        <v>4.7E-2</v>
      </c>
      <c r="T435" s="15"/>
      <c r="U435" s="15">
        <v>6.0999999999999999E-2</v>
      </c>
      <c r="V435" s="22">
        <v>0.05</v>
      </c>
      <c r="W435" s="22">
        <v>5.5E-2</v>
      </c>
      <c r="X435" s="22">
        <v>2E-3</v>
      </c>
      <c r="Y435" s="15">
        <v>2.1999999999999999E-2</v>
      </c>
      <c r="Z435" s="22">
        <v>3</v>
      </c>
      <c r="AA435" s="22">
        <v>3</v>
      </c>
      <c r="AB435" s="22">
        <v>1</v>
      </c>
      <c r="AC435" s="22">
        <v>1</v>
      </c>
      <c r="AD435" s="15"/>
      <c r="AE435" s="15"/>
      <c r="AF435" s="15"/>
      <c r="AG435" s="15"/>
      <c r="AH435" s="22">
        <v>0.01</v>
      </c>
      <c r="AI435" s="15">
        <v>6.0000000000000001E-3</v>
      </c>
      <c r="AJ435" s="15"/>
      <c r="AK435" s="15"/>
      <c r="AL435" s="15"/>
      <c r="AM435" s="15"/>
      <c r="AN435" s="15"/>
      <c r="AO435" s="15"/>
      <c r="AP435" s="15"/>
      <c r="AQ435" s="15"/>
      <c r="AR435" s="15"/>
      <c r="AS435" s="15">
        <v>0.9</v>
      </c>
      <c r="AT435" s="22">
        <v>0.5</v>
      </c>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v>0.28000000000000003</v>
      </c>
      <c r="BV435" s="15" t="s">
        <v>93</v>
      </c>
      <c r="BW435" s="21">
        <v>32.5</v>
      </c>
      <c r="BX435" s="15">
        <v>0</v>
      </c>
      <c r="BY435" s="15">
        <v>0</v>
      </c>
      <c r="BZ435" s="15" t="s">
        <v>82</v>
      </c>
    </row>
    <row r="436" spans="1:78" ht="15" customHeight="1" x14ac:dyDescent="0.2">
      <c r="A436" s="78">
        <v>45245</v>
      </c>
      <c r="B436" s="14">
        <v>0.3888888888888889</v>
      </c>
      <c r="C436" s="14" t="s">
        <v>78</v>
      </c>
      <c r="D436" s="11">
        <v>3408021</v>
      </c>
      <c r="E436" s="11" t="s">
        <v>83</v>
      </c>
      <c r="F436" s="15"/>
      <c r="G436" s="15">
        <v>4.8</v>
      </c>
      <c r="H436" s="15">
        <v>9.1</v>
      </c>
      <c r="I436" s="15">
        <v>43.9</v>
      </c>
      <c r="J436" s="15"/>
      <c r="K436" s="15"/>
      <c r="L436" s="15"/>
      <c r="M436" s="15">
        <v>15.1</v>
      </c>
      <c r="N436" s="15">
        <v>8</v>
      </c>
      <c r="O436" s="15">
        <v>30</v>
      </c>
      <c r="P436" s="15"/>
      <c r="Q436" s="15">
        <v>2.5999999999999999E-2</v>
      </c>
      <c r="R436" s="22">
        <v>1E-3</v>
      </c>
      <c r="S436" s="15">
        <v>4.2000000000000003E-2</v>
      </c>
      <c r="T436" s="15"/>
      <c r="U436" s="15">
        <v>6.9000000000000006E-2</v>
      </c>
      <c r="V436" s="15">
        <v>0.12</v>
      </c>
      <c r="W436" s="15">
        <v>0.17</v>
      </c>
      <c r="X436" s="22">
        <v>2E-3</v>
      </c>
      <c r="Y436" s="15">
        <v>4.2000000000000003E-2</v>
      </c>
      <c r="Z436" s="22">
        <v>3</v>
      </c>
      <c r="AA436" s="15">
        <v>12</v>
      </c>
      <c r="AB436" s="22">
        <v>1</v>
      </c>
      <c r="AC436" s="22">
        <v>1</v>
      </c>
      <c r="AD436" s="15"/>
      <c r="AE436" s="15"/>
      <c r="AF436" s="15"/>
      <c r="AG436" s="15"/>
      <c r="AH436" s="22">
        <v>0.01</v>
      </c>
      <c r="AI436" s="15">
        <v>7.0000000000000001E-3</v>
      </c>
      <c r="AJ436" s="15"/>
      <c r="AK436" s="15"/>
      <c r="AL436" s="15"/>
      <c r="AM436" s="15"/>
      <c r="AN436" s="15"/>
      <c r="AO436" s="15"/>
      <c r="AP436" s="15"/>
      <c r="AQ436" s="15"/>
      <c r="AR436" s="15"/>
      <c r="AS436" s="15">
        <v>2.2000000000000002</v>
      </c>
      <c r="AT436" s="15">
        <v>10</v>
      </c>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v>0.24</v>
      </c>
      <c r="BV436" s="15" t="s">
        <v>86</v>
      </c>
      <c r="BW436" s="21">
        <v>30</v>
      </c>
      <c r="BX436" s="15">
        <v>0</v>
      </c>
      <c r="BY436" s="15">
        <v>0</v>
      </c>
      <c r="BZ436" s="15" t="s">
        <v>82</v>
      </c>
    </row>
    <row r="437" spans="1:78" ht="15" customHeight="1" x14ac:dyDescent="0.2">
      <c r="A437" s="79">
        <v>45259</v>
      </c>
      <c r="B437" s="56">
        <v>0.3125</v>
      </c>
      <c r="C437" s="14" t="s">
        <v>133</v>
      </c>
      <c r="D437" s="76">
        <v>3419341.1</v>
      </c>
      <c r="E437" s="11" t="s">
        <v>79</v>
      </c>
      <c r="F437" s="15">
        <v>2709</v>
      </c>
      <c r="G437" s="58">
        <v>8.4</v>
      </c>
      <c r="H437" s="60">
        <v>26</v>
      </c>
      <c r="I437" s="67">
        <v>426</v>
      </c>
      <c r="J437" s="70"/>
      <c r="K437" s="70"/>
      <c r="L437" s="73">
        <v>210</v>
      </c>
      <c r="M437" s="73">
        <v>81</v>
      </c>
      <c r="N437" s="73">
        <v>103</v>
      </c>
      <c r="O437" s="60">
        <v>100</v>
      </c>
      <c r="P437" s="60">
        <v>3900</v>
      </c>
      <c r="Q437" s="73">
        <v>1.4</v>
      </c>
      <c r="R437" s="77">
        <v>0.05</v>
      </c>
      <c r="S437" s="77">
        <v>0.05</v>
      </c>
      <c r="T437" s="77">
        <v>0.05</v>
      </c>
      <c r="U437" s="66">
        <v>1.45</v>
      </c>
      <c r="V437" s="73">
        <v>27</v>
      </c>
      <c r="W437" s="73">
        <v>27</v>
      </c>
      <c r="X437" s="73">
        <v>0.41</v>
      </c>
      <c r="Y437" s="73">
        <v>2.7</v>
      </c>
      <c r="Z437" s="73">
        <v>1430</v>
      </c>
      <c r="AA437" s="60">
        <v>1680</v>
      </c>
      <c r="AB437" s="60">
        <v>9</v>
      </c>
      <c r="AC437" s="60">
        <v>23</v>
      </c>
      <c r="AD437" s="60"/>
      <c r="AE437" s="60">
        <v>600</v>
      </c>
      <c r="AF437" s="60"/>
      <c r="AG437" s="60"/>
      <c r="AH437" s="77">
        <v>2.5000000000000001E-2</v>
      </c>
      <c r="AI437" s="77">
        <v>1E-3</v>
      </c>
      <c r="AJ437" s="77"/>
      <c r="AK437" s="70"/>
      <c r="AL437" s="70"/>
      <c r="AM437" s="70"/>
      <c r="AN437" s="70"/>
      <c r="AO437" s="70"/>
      <c r="AP437" s="77"/>
      <c r="AQ437" s="77"/>
      <c r="AR437" s="77"/>
      <c r="AS437" s="77"/>
      <c r="AT437" s="60">
        <v>26000</v>
      </c>
      <c r="AU437" s="61">
        <v>0.12</v>
      </c>
      <c r="AV437" s="63">
        <v>0.01</v>
      </c>
      <c r="AW437" s="63">
        <v>0.05</v>
      </c>
      <c r="AX437" s="70">
        <v>2.7000000000000001E-3</v>
      </c>
      <c r="AY437" s="70">
        <v>1.2E-2</v>
      </c>
      <c r="AZ437" s="70">
        <v>4.0000000000000001E-3</v>
      </c>
      <c r="BA437" s="70">
        <v>7.3999999999999996E-2</v>
      </c>
      <c r="BB437" s="59">
        <v>0.7</v>
      </c>
      <c r="BC437" s="63">
        <v>1E-3</v>
      </c>
      <c r="BD437" s="70">
        <v>2.6</v>
      </c>
      <c r="BE437" s="70">
        <v>2.4E-2</v>
      </c>
      <c r="BF437" s="70">
        <v>0.72</v>
      </c>
      <c r="BG437" s="70">
        <v>0.161</v>
      </c>
      <c r="BH437" s="63">
        <v>1.0500000000000001E-2</v>
      </c>
      <c r="BI437" s="63">
        <v>5.5E-2</v>
      </c>
      <c r="BJ437" s="71">
        <v>3.0000000000000001E-3</v>
      </c>
      <c r="BK437" s="70">
        <v>1.2E-2</v>
      </c>
      <c r="BL437" s="71">
        <v>5.3E-3</v>
      </c>
      <c r="BM437" s="70">
        <v>8.3000000000000004E-2</v>
      </c>
      <c r="BN437" s="70">
        <v>0.77</v>
      </c>
      <c r="BO437" s="63">
        <v>1.0499999999999999E-3</v>
      </c>
      <c r="BP437" s="70">
        <v>2.8</v>
      </c>
      <c r="BQ437" s="70">
        <v>1.6E-2</v>
      </c>
      <c r="BR437" s="70">
        <v>0.82</v>
      </c>
      <c r="BS437" s="70"/>
      <c r="BT437" s="70"/>
      <c r="BU437" s="15"/>
      <c r="BV437" s="73"/>
      <c r="BW437" s="21"/>
      <c r="BX437" s="15"/>
      <c r="BY437" s="15"/>
      <c r="BZ437" s="15"/>
    </row>
    <row r="438" spans="1:78" ht="15" customHeight="1" x14ac:dyDescent="0.2">
      <c r="A438" s="78">
        <v>45263</v>
      </c>
      <c r="B438" s="56">
        <v>0.32291666666666669</v>
      </c>
      <c r="C438" s="14" t="s">
        <v>133</v>
      </c>
      <c r="D438" s="76">
        <v>3421684.1</v>
      </c>
      <c r="E438" s="11" t="s">
        <v>79</v>
      </c>
      <c r="F438" s="15">
        <v>2979</v>
      </c>
      <c r="G438" s="80">
        <v>8.3000000000000007</v>
      </c>
      <c r="H438" s="54">
        <v>28</v>
      </c>
      <c r="I438" s="54">
        <v>429</v>
      </c>
      <c r="J438" s="54"/>
      <c r="K438" s="54"/>
      <c r="L438" s="73">
        <v>210</v>
      </c>
      <c r="M438" s="54">
        <v>114</v>
      </c>
      <c r="N438" s="54">
        <v>157</v>
      </c>
      <c r="O438" s="54">
        <v>174</v>
      </c>
      <c r="P438" s="54">
        <v>4000</v>
      </c>
      <c r="Q438" s="54">
        <v>3.1</v>
      </c>
      <c r="R438" s="77">
        <v>0.05</v>
      </c>
      <c r="S438" s="77">
        <v>0.05</v>
      </c>
      <c r="T438" s="54">
        <v>0.13</v>
      </c>
      <c r="U438" s="21">
        <v>3.23</v>
      </c>
      <c r="V438" s="54">
        <v>39</v>
      </c>
      <c r="W438" s="54">
        <v>39</v>
      </c>
      <c r="X438" s="54">
        <v>0.94</v>
      </c>
      <c r="Y438" s="54">
        <v>4.0999999999999996</v>
      </c>
      <c r="Z438" s="54">
        <v>1400</v>
      </c>
      <c r="AA438" s="81">
        <v>1910</v>
      </c>
      <c r="AB438" s="54">
        <v>12</v>
      </c>
      <c r="AC438" s="54">
        <v>85</v>
      </c>
      <c r="AD438" s="54"/>
      <c r="AE438" s="54">
        <v>580</v>
      </c>
      <c r="AF438" s="54"/>
      <c r="AG438" s="54"/>
      <c r="AH438" s="54">
        <v>0.06</v>
      </c>
      <c r="AI438" s="54">
        <v>2E-3</v>
      </c>
      <c r="AJ438" s="54"/>
      <c r="AK438" s="54"/>
      <c r="AL438" s="54"/>
      <c r="AM438" s="54"/>
      <c r="AN438" s="54"/>
      <c r="AO438" s="54"/>
      <c r="AP438" s="54"/>
      <c r="AQ438" s="54"/>
      <c r="AR438" s="54"/>
      <c r="AS438" s="54"/>
      <c r="AT438" s="54">
        <v>1000</v>
      </c>
      <c r="AU438" s="54">
        <v>0.15</v>
      </c>
      <c r="AV438" s="72">
        <v>0.01</v>
      </c>
      <c r="AW438" s="77">
        <v>0.05</v>
      </c>
      <c r="AX438" s="54">
        <v>3.2000000000000002E-3</v>
      </c>
      <c r="AY438" s="54">
        <v>1.2E-2</v>
      </c>
      <c r="AZ438" s="54">
        <v>6.0000000000000001E-3</v>
      </c>
      <c r="BA438" s="54">
        <v>0.04</v>
      </c>
      <c r="BB438" s="54">
        <v>0.9</v>
      </c>
      <c r="BC438" s="77">
        <v>1E-3</v>
      </c>
      <c r="BD438" s="54">
        <v>3.2</v>
      </c>
      <c r="BE438" s="54">
        <v>1.7999999999999999E-2</v>
      </c>
      <c r="BF438" s="54">
        <v>0.8</v>
      </c>
      <c r="BG438" s="54">
        <v>0.26</v>
      </c>
      <c r="BH438" s="77">
        <v>1.0500000000000001E-2</v>
      </c>
      <c r="BI438" s="54">
        <v>0.14000000000000001</v>
      </c>
      <c r="BJ438" s="54">
        <v>3.3E-3</v>
      </c>
      <c r="BK438" s="54">
        <v>1.2999999999999999E-2</v>
      </c>
      <c r="BL438" s="54">
        <v>5.4000000000000003E-3</v>
      </c>
      <c r="BM438" s="54">
        <v>6.8000000000000005E-2</v>
      </c>
      <c r="BN438" s="54">
        <v>0.94</v>
      </c>
      <c r="BO438" s="77">
        <v>1.0499999999999999E-3</v>
      </c>
      <c r="BP438" s="54">
        <v>3.1</v>
      </c>
      <c r="BQ438" s="54">
        <v>1.6E-2</v>
      </c>
      <c r="BR438" s="54">
        <v>0.76</v>
      </c>
      <c r="BS438" s="54"/>
      <c r="BT438" s="54"/>
      <c r="BU438" s="15"/>
      <c r="BV438" s="54"/>
      <c r="BW438" s="21"/>
      <c r="BX438" s="15"/>
      <c r="BY438" s="15"/>
      <c r="BZ438" s="15"/>
    </row>
    <row r="439" spans="1:78" ht="15" customHeight="1" x14ac:dyDescent="0.2">
      <c r="A439" s="55">
        <v>45265</v>
      </c>
      <c r="B439" s="56">
        <v>0.29444444444444445</v>
      </c>
      <c r="C439" s="14" t="s">
        <v>133</v>
      </c>
      <c r="D439" s="76">
        <v>3423792.1</v>
      </c>
      <c r="E439" s="11" t="s">
        <v>79</v>
      </c>
      <c r="F439" s="15">
        <v>3022</v>
      </c>
      <c r="G439" s="58">
        <v>8.4</v>
      </c>
      <c r="H439" s="54">
        <v>32</v>
      </c>
      <c r="I439" s="54">
        <v>440</v>
      </c>
      <c r="J439" s="54"/>
      <c r="K439" s="54"/>
      <c r="L439" s="54">
        <v>220</v>
      </c>
      <c r="M439" s="54">
        <v>147</v>
      </c>
      <c r="N439" s="54">
        <v>210</v>
      </c>
      <c r="O439" s="73">
        <v>220</v>
      </c>
      <c r="P439" s="54">
        <v>4100</v>
      </c>
      <c r="Q439" s="54">
        <v>6.6</v>
      </c>
      <c r="R439" s="77">
        <v>0.05</v>
      </c>
      <c r="S439" s="77">
        <v>0.05</v>
      </c>
      <c r="T439" s="54">
        <v>0.14000000000000001</v>
      </c>
      <c r="U439" s="21">
        <v>6.7</v>
      </c>
      <c r="V439" s="54">
        <v>41</v>
      </c>
      <c r="W439" s="54">
        <v>41</v>
      </c>
      <c r="X439" s="54">
        <v>1.59</v>
      </c>
      <c r="Y439" s="54">
        <v>5.3</v>
      </c>
      <c r="Z439" s="60">
        <v>1520</v>
      </c>
      <c r="AA439" s="60">
        <v>1810</v>
      </c>
      <c r="AB439" s="54">
        <v>77</v>
      </c>
      <c r="AC439" s="54">
        <v>114</v>
      </c>
      <c r="AD439" s="54"/>
      <c r="AE439" s="54">
        <v>640</v>
      </c>
      <c r="AF439" s="54"/>
      <c r="AG439" s="82"/>
      <c r="AH439" s="54">
        <v>7.0000000000000007E-2</v>
      </c>
      <c r="AI439" s="54">
        <v>2E-3</v>
      </c>
      <c r="AJ439" s="54"/>
      <c r="AK439" s="54"/>
      <c r="AL439" s="54"/>
      <c r="AM439" s="54"/>
      <c r="AN439" s="54"/>
      <c r="AO439" s="54"/>
      <c r="AP439" s="54"/>
      <c r="AQ439" s="54"/>
      <c r="AR439" s="54"/>
      <c r="AS439" s="54"/>
      <c r="AT439" s="83">
        <v>5000</v>
      </c>
      <c r="AU439" s="54">
        <v>0.14299999999999999</v>
      </c>
      <c r="AV439" s="72">
        <v>1.0500000000000001E-2</v>
      </c>
      <c r="AW439" s="77">
        <v>5.5E-2</v>
      </c>
      <c r="AX439" s="54">
        <v>2.7000000000000001E-3</v>
      </c>
      <c r="AY439" s="77">
        <v>5.4999999999999997E-3</v>
      </c>
      <c r="AZ439" s="54">
        <v>5.1000000000000004E-3</v>
      </c>
      <c r="BA439" s="54">
        <v>4.2000000000000003E-2</v>
      </c>
      <c r="BB439" s="54">
        <v>0.73</v>
      </c>
      <c r="BC439" s="77">
        <v>1.0499999999999999E-3</v>
      </c>
      <c r="BD439" s="54">
        <v>2.8</v>
      </c>
      <c r="BE439" s="54">
        <v>1.7000000000000001E-2</v>
      </c>
      <c r="BF439" s="54">
        <v>0.77</v>
      </c>
      <c r="BG439" s="54">
        <v>0.19600000000000001</v>
      </c>
      <c r="BH439" s="77">
        <v>1.0500000000000001E-2</v>
      </c>
      <c r="BI439" s="77">
        <v>5.5E-2</v>
      </c>
      <c r="BJ439" s="54">
        <v>3.2000000000000002E-3</v>
      </c>
      <c r="BK439" s="54">
        <v>1.0999999999999999E-2</v>
      </c>
      <c r="BL439" s="54">
        <v>5.4999999999999997E-3</v>
      </c>
      <c r="BM439" s="54">
        <v>6.8000000000000005E-2</v>
      </c>
      <c r="BN439" s="54">
        <v>0.79</v>
      </c>
      <c r="BO439" s="77">
        <v>1.0499999999999999E-3</v>
      </c>
      <c r="BP439" s="54">
        <v>2.9</v>
      </c>
      <c r="BQ439" s="54">
        <v>1.6E-2</v>
      </c>
      <c r="BR439" s="54">
        <v>0.81</v>
      </c>
      <c r="BS439" s="54"/>
      <c r="BT439" s="54"/>
      <c r="BU439" s="15"/>
      <c r="BV439" s="82"/>
      <c r="BW439" s="21"/>
      <c r="BX439" s="15"/>
      <c r="BY439" s="15"/>
      <c r="BZ439" s="15"/>
    </row>
    <row r="440" spans="1:78" ht="15" customHeight="1" x14ac:dyDescent="0.2">
      <c r="A440" s="55">
        <v>45271</v>
      </c>
      <c r="B440" s="56">
        <v>0.3125</v>
      </c>
      <c r="C440" s="14" t="s">
        <v>133</v>
      </c>
      <c r="D440" s="76">
        <v>3427960.1</v>
      </c>
      <c r="E440" s="11" t="s">
        <v>79</v>
      </c>
      <c r="F440" s="15">
        <v>3054</v>
      </c>
      <c r="G440" s="29">
        <v>8.6</v>
      </c>
      <c r="H440" s="28">
        <v>22</v>
      </c>
      <c r="I440" s="28">
        <v>456</v>
      </c>
      <c r="J440" s="21"/>
      <c r="K440" s="21"/>
      <c r="L440" s="28">
        <v>220</v>
      </c>
      <c r="M440" s="28">
        <v>65</v>
      </c>
      <c r="N440" s="28">
        <v>112</v>
      </c>
      <c r="O440" s="28">
        <v>117</v>
      </c>
      <c r="P440" s="28">
        <v>4000</v>
      </c>
      <c r="Q440" s="29">
        <v>10.7</v>
      </c>
      <c r="R440" s="21">
        <v>0.23</v>
      </c>
      <c r="S440" s="84">
        <v>0.01</v>
      </c>
      <c r="T440" s="21">
        <v>0.23</v>
      </c>
      <c r="U440" s="29">
        <v>10.9</v>
      </c>
      <c r="V440" s="29">
        <v>36</v>
      </c>
      <c r="W440" s="29">
        <v>37</v>
      </c>
      <c r="X440" s="29">
        <v>4.9000000000000004</v>
      </c>
      <c r="Y440" s="29">
        <v>7.5</v>
      </c>
      <c r="Z440" s="28">
        <v>1310</v>
      </c>
      <c r="AA440" s="28">
        <v>1210</v>
      </c>
      <c r="AB440" s="28">
        <v>31</v>
      </c>
      <c r="AC440" s="28">
        <v>33</v>
      </c>
      <c r="AD440" s="28"/>
      <c r="AE440" s="28">
        <v>530</v>
      </c>
      <c r="AF440" s="28"/>
      <c r="AG440" s="29"/>
      <c r="AH440" s="85">
        <v>0.06</v>
      </c>
      <c r="AI440" s="72">
        <v>1E-3</v>
      </c>
      <c r="AJ440" s="72"/>
      <c r="AK440" s="21"/>
      <c r="AL440" s="21"/>
      <c r="AM440" s="21"/>
      <c r="AN440" s="21"/>
      <c r="AO440" s="21"/>
      <c r="AP440" s="72"/>
      <c r="AQ440" s="72"/>
      <c r="AR440" s="72"/>
      <c r="AS440" s="72"/>
      <c r="AT440" s="28">
        <v>5000</v>
      </c>
      <c r="AU440" s="21">
        <v>0.11</v>
      </c>
      <c r="AV440" s="41">
        <v>0.01</v>
      </c>
      <c r="AW440" s="84">
        <v>0.05</v>
      </c>
      <c r="AX440" s="86">
        <v>2.8999999999999998E-3</v>
      </c>
      <c r="AY440" s="85">
        <v>1.2999999999999999E-2</v>
      </c>
      <c r="AZ440" s="85">
        <v>7.0000000000000001E-3</v>
      </c>
      <c r="BA440" s="85">
        <v>9.6000000000000002E-2</v>
      </c>
      <c r="BB440" s="29">
        <v>0.9</v>
      </c>
      <c r="BC440" s="87">
        <v>1E-3</v>
      </c>
      <c r="BD440" s="29">
        <v>3.2</v>
      </c>
      <c r="BE440" s="85">
        <v>1.6E-2</v>
      </c>
      <c r="BF440" s="21">
        <v>0.78</v>
      </c>
      <c r="BG440" s="21">
        <v>0.13400000000000001</v>
      </c>
      <c r="BH440" s="41">
        <v>2.1000000000000001E-2</v>
      </c>
      <c r="BI440" s="87">
        <v>5.5E-2</v>
      </c>
      <c r="BJ440" s="86">
        <v>2.7000000000000001E-3</v>
      </c>
      <c r="BK440" s="86">
        <v>1.4999999999999999E-2</v>
      </c>
      <c r="BL440" s="86">
        <v>6.4000000000000003E-3</v>
      </c>
      <c r="BM440" s="85">
        <v>0.111</v>
      </c>
      <c r="BN440" s="21">
        <v>1.02</v>
      </c>
      <c r="BO440" s="87">
        <v>1.0499999999999999E-3</v>
      </c>
      <c r="BP440" s="29">
        <v>3.3</v>
      </c>
      <c r="BQ440" s="85">
        <v>1.9E-2</v>
      </c>
      <c r="BR440" s="21">
        <v>0.76</v>
      </c>
      <c r="BS440" s="21"/>
      <c r="BT440" s="21"/>
      <c r="BU440" s="15"/>
      <c r="BV440" s="73"/>
      <c r="BW440" s="21"/>
      <c r="BX440" s="15"/>
      <c r="BY440" s="15"/>
      <c r="BZ440" s="15"/>
    </row>
    <row r="441" spans="1:78" ht="15" customHeight="1" x14ac:dyDescent="0.2">
      <c r="A441" s="13">
        <v>45272</v>
      </c>
      <c r="B441" s="14">
        <v>0.3125</v>
      </c>
      <c r="C441" s="14" t="s">
        <v>78</v>
      </c>
      <c r="D441" s="11">
        <v>3429246</v>
      </c>
      <c r="E441" s="11" t="s">
        <v>79</v>
      </c>
      <c r="F441" s="15">
        <v>3312</v>
      </c>
      <c r="G441" s="15">
        <v>8.5</v>
      </c>
      <c r="H441" s="15">
        <v>22</v>
      </c>
      <c r="I441" s="15">
        <v>455</v>
      </c>
      <c r="J441" s="15"/>
      <c r="K441" s="15"/>
      <c r="L441" s="15"/>
      <c r="M441" s="15">
        <v>43</v>
      </c>
      <c r="N441" s="15">
        <v>82</v>
      </c>
      <c r="O441" s="15">
        <v>87</v>
      </c>
      <c r="P441" s="15"/>
      <c r="Q441" s="15">
        <v>12.5</v>
      </c>
      <c r="R441" s="15">
        <v>0.22</v>
      </c>
      <c r="S441" s="15">
        <v>0.09</v>
      </c>
      <c r="T441" s="15"/>
      <c r="U441" s="15">
        <v>12.8</v>
      </c>
      <c r="V441" s="15">
        <v>32</v>
      </c>
      <c r="W441" s="15">
        <v>33</v>
      </c>
      <c r="X441" s="15">
        <v>5.8</v>
      </c>
      <c r="Y441" s="15">
        <v>7</v>
      </c>
      <c r="Z441" s="15">
        <v>1180</v>
      </c>
      <c r="AA441" s="15">
        <v>1390</v>
      </c>
      <c r="AB441" s="22">
        <v>1</v>
      </c>
      <c r="AC441" s="15">
        <v>28</v>
      </c>
      <c r="AD441" s="15"/>
      <c r="AE441" s="15"/>
      <c r="AF441" s="15"/>
      <c r="AG441" s="15"/>
      <c r="AH441" s="15">
        <v>7.0000000000000007E-2</v>
      </c>
      <c r="AI441" s="15">
        <v>2E-3</v>
      </c>
      <c r="AJ441" s="15"/>
      <c r="AK441" s="15"/>
      <c r="AL441" s="15"/>
      <c r="AM441" s="15"/>
      <c r="AN441" s="15"/>
      <c r="AO441" s="15"/>
      <c r="AP441" s="15"/>
      <c r="AQ441" s="15"/>
      <c r="AR441" s="15"/>
      <c r="AS441" s="15"/>
      <c r="AT441" s="15">
        <v>2000</v>
      </c>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21"/>
      <c r="BX441" s="15"/>
      <c r="BY441" s="15"/>
      <c r="BZ441" s="15"/>
    </row>
    <row r="442" spans="1:78" ht="15" customHeight="1" x14ac:dyDescent="0.2">
      <c r="A442" s="55">
        <v>45272</v>
      </c>
      <c r="B442" s="56">
        <v>0.3125</v>
      </c>
      <c r="C442" s="14" t="s">
        <v>133</v>
      </c>
      <c r="D442" s="76">
        <v>3429246.1</v>
      </c>
      <c r="E442" s="11" t="s">
        <v>79</v>
      </c>
      <c r="F442" s="15">
        <v>3312</v>
      </c>
      <c r="G442" s="58">
        <v>8.5</v>
      </c>
      <c r="H442" s="28">
        <v>22</v>
      </c>
      <c r="I442" s="60">
        <v>455</v>
      </c>
      <c r="J442" s="73"/>
      <c r="K442" s="73"/>
      <c r="L442" s="28">
        <v>220</v>
      </c>
      <c r="M442" s="28">
        <v>43</v>
      </c>
      <c r="N442" s="73">
        <v>82</v>
      </c>
      <c r="O442" s="73">
        <v>87</v>
      </c>
      <c r="P442" s="28">
        <v>4200</v>
      </c>
      <c r="Q442" s="29">
        <v>12.5</v>
      </c>
      <c r="R442" s="29">
        <v>0.22</v>
      </c>
      <c r="S442" s="29">
        <v>0.09</v>
      </c>
      <c r="T442" s="29">
        <v>0.3</v>
      </c>
      <c r="U442" s="29">
        <v>12.8</v>
      </c>
      <c r="V442" s="28">
        <v>32</v>
      </c>
      <c r="W442" s="28">
        <v>33</v>
      </c>
      <c r="X442" s="29">
        <v>5.8</v>
      </c>
      <c r="Y442" s="29">
        <v>7</v>
      </c>
      <c r="Z442" s="28">
        <v>1180</v>
      </c>
      <c r="AA442" s="28">
        <v>1390</v>
      </c>
      <c r="AB442" s="26">
        <v>1</v>
      </c>
      <c r="AC442" s="28">
        <v>28</v>
      </c>
      <c r="AD442" s="28"/>
      <c r="AE442" s="28">
        <v>430</v>
      </c>
      <c r="AF442" s="28"/>
      <c r="AG442" s="60"/>
      <c r="AH442" s="85">
        <v>7.0000000000000007E-2</v>
      </c>
      <c r="AI442" s="85">
        <v>2E-3</v>
      </c>
      <c r="AJ442" s="85"/>
      <c r="AK442" s="73"/>
      <c r="AL442" s="73"/>
      <c r="AM442" s="73"/>
      <c r="AN442" s="73"/>
      <c r="AO442" s="73"/>
      <c r="AP442" s="85"/>
      <c r="AQ442" s="85"/>
      <c r="AR442" s="85"/>
      <c r="AS442" s="85"/>
      <c r="AT442" s="28">
        <v>2000</v>
      </c>
      <c r="AU442" s="73">
        <v>0.108</v>
      </c>
      <c r="AV442" s="77">
        <v>1.0500000000000001E-2</v>
      </c>
      <c r="AW442" s="73">
        <v>0.11</v>
      </c>
      <c r="AX442" s="73">
        <v>2.7000000000000001E-3</v>
      </c>
      <c r="AY442" s="73">
        <v>1.2999999999999999E-2</v>
      </c>
      <c r="AZ442" s="73">
        <v>6.1000000000000004E-3</v>
      </c>
      <c r="BA442" s="73">
        <v>8.5999999999999993E-2</v>
      </c>
      <c r="BB442" s="73">
        <v>0.9</v>
      </c>
      <c r="BC442" s="77">
        <v>1.0499999999999999E-3</v>
      </c>
      <c r="BD442" s="73">
        <v>3.2</v>
      </c>
      <c r="BE442" s="73">
        <v>1.9E-2</v>
      </c>
      <c r="BF442" s="73">
        <v>0.74</v>
      </c>
      <c r="BG442" s="73">
        <v>0.14899999999999999</v>
      </c>
      <c r="BH442" s="77">
        <v>1.0500000000000001E-2</v>
      </c>
      <c r="BI442" s="77">
        <v>5.5E-2</v>
      </c>
      <c r="BJ442" s="73">
        <v>2.8999999999999998E-3</v>
      </c>
      <c r="BK442" s="73">
        <v>1.4E-2</v>
      </c>
      <c r="BL442" s="73">
        <v>6.4000000000000003E-3</v>
      </c>
      <c r="BM442" s="73">
        <v>9.8000000000000004E-2</v>
      </c>
      <c r="BN442" s="73">
        <v>0.97</v>
      </c>
      <c r="BO442" s="77">
        <v>1.0499999999999999E-3</v>
      </c>
      <c r="BP442" s="73">
        <v>3.3</v>
      </c>
      <c r="BQ442" s="73">
        <v>1.9E-2</v>
      </c>
      <c r="BR442" s="73">
        <v>0.77</v>
      </c>
      <c r="BS442" s="73"/>
      <c r="BT442" s="73"/>
      <c r="BU442" s="15"/>
      <c r="BV442" s="73"/>
      <c r="BW442" s="21"/>
      <c r="BX442" s="15"/>
      <c r="BY442" s="15"/>
      <c r="BZ442" s="15"/>
    </row>
    <row r="443" spans="1:78" ht="15" customHeight="1" x14ac:dyDescent="0.2">
      <c r="A443" s="13">
        <v>45274</v>
      </c>
      <c r="B443" s="14">
        <v>0.35416666666666669</v>
      </c>
      <c r="C443" s="14" t="s">
        <v>78</v>
      </c>
      <c r="D443" s="11">
        <v>3430480</v>
      </c>
      <c r="E443" s="11" t="s">
        <v>80</v>
      </c>
      <c r="F443" s="15"/>
      <c r="G443" s="15">
        <v>2.2000000000000002</v>
      </c>
      <c r="H443" s="15">
        <v>9.5</v>
      </c>
      <c r="I443" s="15">
        <v>367</v>
      </c>
      <c r="J443" s="15"/>
      <c r="K443" s="15"/>
      <c r="L443" s="15"/>
      <c r="M443" s="15">
        <v>1.95</v>
      </c>
      <c r="N443" s="22">
        <v>1.5</v>
      </c>
      <c r="O443" s="15">
        <v>4</v>
      </c>
      <c r="P443" s="15"/>
      <c r="Q443" s="15">
        <v>0.14699999999999999</v>
      </c>
      <c r="R443" s="22">
        <v>1E-3</v>
      </c>
      <c r="S443" s="15">
        <v>4.2999999999999997E-2</v>
      </c>
      <c r="T443" s="15"/>
      <c r="U443" s="15">
        <v>0.189</v>
      </c>
      <c r="V443" s="15">
        <v>0.24</v>
      </c>
      <c r="W443" s="15">
        <v>0.28999999999999998</v>
      </c>
      <c r="X443" s="15">
        <v>0.113</v>
      </c>
      <c r="Y443" s="15">
        <v>0.126</v>
      </c>
      <c r="Z443" s="15">
        <v>19</v>
      </c>
      <c r="AA443" s="15">
        <v>16</v>
      </c>
      <c r="AB443" s="15">
        <v>6</v>
      </c>
      <c r="AC443" s="15">
        <v>6</v>
      </c>
      <c r="AD443" s="15"/>
      <c r="AE443" s="15"/>
      <c r="AF443" s="15"/>
      <c r="AG443" s="15"/>
      <c r="AH443" s="15">
        <v>0.23</v>
      </c>
      <c r="AI443" s="15">
        <v>0.24</v>
      </c>
      <c r="AJ443" s="15"/>
      <c r="AK443" s="15"/>
      <c r="AL443" s="15"/>
      <c r="AM443" s="15"/>
      <c r="AN443" s="15"/>
      <c r="AO443" s="15"/>
      <c r="AP443" s="15"/>
      <c r="AQ443" s="15"/>
      <c r="AR443" s="15"/>
      <c r="AS443" s="15">
        <v>6.8</v>
      </c>
      <c r="AT443" s="22">
        <v>5</v>
      </c>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v>0.37</v>
      </c>
      <c r="BV443" s="15" t="s">
        <v>118</v>
      </c>
      <c r="BW443" s="21">
        <v>52.5</v>
      </c>
      <c r="BX443" s="15">
        <v>0</v>
      </c>
      <c r="BY443" s="15">
        <v>0</v>
      </c>
      <c r="BZ443" s="15" t="s">
        <v>102</v>
      </c>
    </row>
    <row r="444" spans="1:78" ht="15" customHeight="1" x14ac:dyDescent="0.2">
      <c r="A444" s="13">
        <v>45274</v>
      </c>
      <c r="B444" s="14">
        <v>0.375</v>
      </c>
      <c r="C444" s="14" t="s">
        <v>78</v>
      </c>
      <c r="D444" s="11">
        <v>3430480</v>
      </c>
      <c r="E444" s="11" t="s">
        <v>83</v>
      </c>
      <c r="F444" s="15"/>
      <c r="G444" s="15">
        <v>2.2000000000000002</v>
      </c>
      <c r="H444" s="15">
        <v>9.9</v>
      </c>
      <c r="I444" s="15">
        <v>352</v>
      </c>
      <c r="J444" s="15"/>
      <c r="K444" s="15"/>
      <c r="L444" s="15"/>
      <c r="M444" s="15">
        <v>7</v>
      </c>
      <c r="N444" s="15">
        <v>4</v>
      </c>
      <c r="O444" s="15">
        <v>11</v>
      </c>
      <c r="P444" s="15"/>
      <c r="Q444" s="15">
        <v>0.17699999999999999</v>
      </c>
      <c r="R444" s="22">
        <v>1E-3</v>
      </c>
      <c r="S444" s="15">
        <v>3.4000000000000002E-2</v>
      </c>
      <c r="T444" s="15"/>
      <c r="U444" s="15">
        <v>0.21</v>
      </c>
      <c r="V444" s="15">
        <v>0.37</v>
      </c>
      <c r="W444" s="15">
        <v>0.4</v>
      </c>
      <c r="X444" s="15">
        <v>0.14799999999999999</v>
      </c>
      <c r="Y444" s="15">
        <v>0.186</v>
      </c>
      <c r="Z444" s="15">
        <v>22</v>
      </c>
      <c r="AA444" s="15">
        <v>16</v>
      </c>
      <c r="AB444" s="15">
        <v>6</v>
      </c>
      <c r="AC444" s="15">
        <v>8</v>
      </c>
      <c r="AD444" s="15"/>
      <c r="AE444" s="15"/>
      <c r="AF444" s="15"/>
      <c r="AG444" s="15"/>
      <c r="AH444" s="15">
        <v>0.26</v>
      </c>
      <c r="AI444" s="15">
        <v>0.28000000000000003</v>
      </c>
      <c r="AJ444" s="15"/>
      <c r="AK444" s="15"/>
      <c r="AL444" s="15"/>
      <c r="AM444" s="15"/>
      <c r="AN444" s="15"/>
      <c r="AO444" s="15"/>
      <c r="AP444" s="15"/>
      <c r="AQ444" s="15"/>
      <c r="AR444" s="15"/>
      <c r="AS444" s="15">
        <v>8.9</v>
      </c>
      <c r="AT444" s="22">
        <v>5</v>
      </c>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v>0.38</v>
      </c>
      <c r="BV444" s="15" t="s">
        <v>107</v>
      </c>
      <c r="BW444" s="21">
        <v>37.5</v>
      </c>
      <c r="BX444" s="15">
        <v>0</v>
      </c>
      <c r="BY444" s="15">
        <v>0</v>
      </c>
      <c r="BZ444" s="15" t="s">
        <v>102</v>
      </c>
    </row>
    <row r="445" spans="1:78" ht="15" customHeight="1" x14ac:dyDescent="0.2">
      <c r="A445" s="55">
        <v>45277</v>
      </c>
      <c r="B445" s="56">
        <v>0.33333333333333331</v>
      </c>
      <c r="C445" s="14" t="s">
        <v>133</v>
      </c>
      <c r="D445" s="76">
        <v>3432457.1</v>
      </c>
      <c r="E445" s="11" t="s">
        <v>79</v>
      </c>
      <c r="F445" s="15">
        <v>3376</v>
      </c>
      <c r="G445" s="58">
        <v>8.4</v>
      </c>
      <c r="H445" s="60">
        <v>30</v>
      </c>
      <c r="I445" s="60">
        <v>445</v>
      </c>
      <c r="J445" s="73"/>
      <c r="K445" s="73"/>
      <c r="L445" s="28">
        <v>220</v>
      </c>
      <c r="M445" s="28">
        <v>63</v>
      </c>
      <c r="N445" s="73">
        <v>64</v>
      </c>
      <c r="O445" s="73">
        <v>75</v>
      </c>
      <c r="P445" s="28">
        <v>3900</v>
      </c>
      <c r="Q445" s="29">
        <v>4.7</v>
      </c>
      <c r="R445" s="84">
        <v>0.05</v>
      </c>
      <c r="S445" s="84">
        <v>0.05</v>
      </c>
      <c r="T445" s="84">
        <v>0.05</v>
      </c>
      <c r="U445" s="29">
        <v>4.7</v>
      </c>
      <c r="V445" s="28">
        <v>20</v>
      </c>
      <c r="W445" s="28">
        <v>20</v>
      </c>
      <c r="X445" s="29">
        <v>3.4</v>
      </c>
      <c r="Y445" s="29">
        <v>5.4</v>
      </c>
      <c r="Z445" s="28">
        <v>1260</v>
      </c>
      <c r="AA445" s="28">
        <v>1400</v>
      </c>
      <c r="AB445" s="28">
        <v>6</v>
      </c>
      <c r="AC445" s="28">
        <v>34</v>
      </c>
      <c r="AD445" s="28"/>
      <c r="AE445" s="28">
        <v>460</v>
      </c>
      <c r="AF445" s="28"/>
      <c r="AG445" s="60"/>
      <c r="AH445" s="85">
        <v>0.05</v>
      </c>
      <c r="AI445" s="72">
        <v>1E-3</v>
      </c>
      <c r="AJ445" s="72"/>
      <c r="AK445" s="73"/>
      <c r="AL445" s="73"/>
      <c r="AM445" s="73"/>
      <c r="AN445" s="73"/>
      <c r="AO445" s="73"/>
      <c r="AP445" s="72"/>
      <c r="AQ445" s="72"/>
      <c r="AR445" s="72"/>
      <c r="AS445" s="72"/>
      <c r="AT445" s="26">
        <v>5000</v>
      </c>
      <c r="AU445" s="73">
        <v>0.08</v>
      </c>
      <c r="AV445" s="77">
        <v>0.01</v>
      </c>
      <c r="AW445" s="77">
        <v>0.05</v>
      </c>
      <c r="AX445" s="73">
        <v>3.3999999999999998E-3</v>
      </c>
      <c r="AY445" s="73">
        <v>1.2999999999999999E-2</v>
      </c>
      <c r="AZ445" s="73">
        <v>6.0000000000000001E-3</v>
      </c>
      <c r="BA445" s="73">
        <v>7.0999999999999994E-2</v>
      </c>
      <c r="BB445" s="73">
        <v>0.8</v>
      </c>
      <c r="BC445" s="77">
        <v>1E-3</v>
      </c>
      <c r="BD445" s="73">
        <v>3.5</v>
      </c>
      <c r="BE445" s="73">
        <v>0.02</v>
      </c>
      <c r="BF445" s="73">
        <v>0.8</v>
      </c>
      <c r="BG445" s="73">
        <v>0.13100000000000001</v>
      </c>
      <c r="BH445" s="77">
        <v>1.0500000000000001E-2</v>
      </c>
      <c r="BI445" s="77">
        <v>5.5E-2</v>
      </c>
      <c r="BJ445" s="73">
        <v>3.3999999999999998E-3</v>
      </c>
      <c r="BK445" s="73">
        <v>1.4E-2</v>
      </c>
      <c r="BL445" s="73">
        <v>6.1999999999999998E-3</v>
      </c>
      <c r="BM445" s="73">
        <v>8.3000000000000004E-2</v>
      </c>
      <c r="BN445" s="73">
        <v>0.91</v>
      </c>
      <c r="BO445" s="77">
        <v>1.0499999999999999E-3</v>
      </c>
      <c r="BP445" s="73">
        <v>3.6</v>
      </c>
      <c r="BQ445" s="73">
        <v>1.7999999999999999E-2</v>
      </c>
      <c r="BR445" s="73">
        <v>0.8</v>
      </c>
      <c r="BS445" s="73"/>
      <c r="BT445" s="73"/>
      <c r="BU445" s="15"/>
      <c r="BV445" s="73"/>
      <c r="BW445" s="21"/>
      <c r="BX445" s="15"/>
      <c r="BY445" s="15"/>
      <c r="BZ445" s="15"/>
    </row>
    <row r="446" spans="1:78" ht="15" customHeight="1" x14ac:dyDescent="0.2">
      <c r="A446" s="55">
        <v>45279</v>
      </c>
      <c r="B446" s="56">
        <v>0.34722222222222227</v>
      </c>
      <c r="C446" s="14" t="s">
        <v>133</v>
      </c>
      <c r="D446" s="76">
        <v>3434834.1</v>
      </c>
      <c r="E446" s="11" t="s">
        <v>79</v>
      </c>
      <c r="F446" s="15">
        <v>2771</v>
      </c>
      <c r="G446" s="58">
        <v>8.6</v>
      </c>
      <c r="H446" s="60">
        <v>30</v>
      </c>
      <c r="I446" s="60">
        <v>446</v>
      </c>
      <c r="J446" s="73"/>
      <c r="K446" s="73"/>
      <c r="L446" s="28">
        <v>200</v>
      </c>
      <c r="M446" s="28">
        <v>61</v>
      </c>
      <c r="N446" s="73">
        <v>68</v>
      </c>
      <c r="O446" s="73">
        <v>82</v>
      </c>
      <c r="P446" s="28">
        <v>3800</v>
      </c>
      <c r="Q446" s="29">
        <v>15.9</v>
      </c>
      <c r="R446" s="62">
        <v>0.1</v>
      </c>
      <c r="S446" s="62">
        <v>0.1</v>
      </c>
      <c r="T446" s="62">
        <v>0.1</v>
      </c>
      <c r="U446" s="29">
        <v>15.9</v>
      </c>
      <c r="V446" s="28">
        <v>40</v>
      </c>
      <c r="W446" s="28">
        <v>40</v>
      </c>
      <c r="X446" s="29">
        <v>6.7</v>
      </c>
      <c r="Y446" s="29">
        <v>7.9</v>
      </c>
      <c r="Z446" s="28">
        <v>1240</v>
      </c>
      <c r="AA446" s="28">
        <v>1370</v>
      </c>
      <c r="AB446" s="26">
        <v>1</v>
      </c>
      <c r="AC446" s="26">
        <v>1</v>
      </c>
      <c r="AD446" s="26"/>
      <c r="AE446" s="28">
        <v>490</v>
      </c>
      <c r="AF446" s="28"/>
      <c r="AG446" s="28"/>
      <c r="AH446" s="85">
        <v>0.06</v>
      </c>
      <c r="AI446" s="72">
        <v>1E-3</v>
      </c>
      <c r="AJ446" s="72"/>
      <c r="AK446" s="73"/>
      <c r="AL446" s="73"/>
      <c r="AM446" s="73"/>
      <c r="AN446" s="73"/>
      <c r="AO446" s="73"/>
      <c r="AP446" s="72"/>
      <c r="AQ446" s="72"/>
      <c r="AR446" s="72"/>
      <c r="AS446" s="72"/>
      <c r="AT446" s="28">
        <v>49000</v>
      </c>
      <c r="AU446" s="73">
        <v>7.0000000000000007E-2</v>
      </c>
      <c r="AV446" s="77">
        <v>0.01</v>
      </c>
      <c r="AW446" s="77">
        <v>0.05</v>
      </c>
      <c r="AX446" s="73">
        <v>3.3E-3</v>
      </c>
      <c r="AY446" s="73">
        <v>1.2E-2</v>
      </c>
      <c r="AZ446" s="73">
        <v>6.0000000000000001E-3</v>
      </c>
      <c r="BA446" s="73">
        <v>7.1999999999999995E-2</v>
      </c>
      <c r="BB446" s="73">
        <v>0.9</v>
      </c>
      <c r="BC446" s="77">
        <v>1E-3</v>
      </c>
      <c r="BD446" s="73">
        <v>3.3</v>
      </c>
      <c r="BE446" s="73">
        <v>1.7000000000000001E-2</v>
      </c>
      <c r="BF446" s="73">
        <v>0.78</v>
      </c>
      <c r="BG446" s="73">
        <v>6.8000000000000005E-2</v>
      </c>
      <c r="BH446" s="77">
        <v>1.0500000000000001E-2</v>
      </c>
      <c r="BI446" s="77">
        <v>5.5E-2</v>
      </c>
      <c r="BJ446" s="73">
        <v>3.5000000000000001E-3</v>
      </c>
      <c r="BK446" s="73">
        <v>1.2999999999999999E-2</v>
      </c>
      <c r="BL446" s="73">
        <v>6.0000000000000001E-3</v>
      </c>
      <c r="BM446" s="73">
        <v>7.5999999999999998E-2</v>
      </c>
      <c r="BN446" s="73">
        <v>0.87</v>
      </c>
      <c r="BO446" s="77">
        <v>1.0499999999999999E-3</v>
      </c>
      <c r="BP446" s="73">
        <v>3.2</v>
      </c>
      <c r="BQ446" s="73">
        <v>1.7999999999999999E-2</v>
      </c>
      <c r="BR446" s="73">
        <v>0.78</v>
      </c>
      <c r="BS446" s="73"/>
      <c r="BT446" s="73"/>
      <c r="BU446" s="15"/>
      <c r="BV446" s="73"/>
      <c r="BW446" s="21"/>
      <c r="BX446" s="15"/>
      <c r="BY446" s="15"/>
      <c r="BZ446" s="15"/>
    </row>
    <row r="447" spans="1:78" ht="15" customHeight="1" x14ac:dyDescent="0.2">
      <c r="A447" s="13">
        <v>45294</v>
      </c>
      <c r="B447" s="14">
        <v>0.33333333333333331</v>
      </c>
      <c r="C447" s="14" t="s">
        <v>78</v>
      </c>
      <c r="D447" s="11">
        <v>3439027</v>
      </c>
      <c r="E447" s="11" t="s">
        <v>79</v>
      </c>
      <c r="F447" s="15">
        <v>2646</v>
      </c>
      <c r="G447" s="15">
        <v>8.6999999999999993</v>
      </c>
      <c r="H447" s="15">
        <v>10</v>
      </c>
      <c r="I447" s="15">
        <v>401</v>
      </c>
      <c r="J447" s="15"/>
      <c r="K447" s="15"/>
      <c r="L447" s="15"/>
      <c r="M447" s="15">
        <v>15</v>
      </c>
      <c r="N447" s="15">
        <v>46</v>
      </c>
      <c r="O447" s="15">
        <v>50</v>
      </c>
      <c r="P447" s="15"/>
      <c r="Q447" s="15">
        <v>1.1000000000000001</v>
      </c>
      <c r="R447" s="15">
        <v>8.8000000000000007</v>
      </c>
      <c r="S447" s="15">
        <v>1.03</v>
      </c>
      <c r="T447" s="15"/>
      <c r="U447" s="15">
        <v>10.9</v>
      </c>
      <c r="V447" s="15">
        <v>17.899999999999999</v>
      </c>
      <c r="W447" s="15">
        <v>28</v>
      </c>
      <c r="X447" s="15">
        <v>5.6</v>
      </c>
      <c r="Y447" s="15">
        <v>6.6</v>
      </c>
      <c r="Z447" s="15">
        <v>1080</v>
      </c>
      <c r="AA447" s="15">
        <v>1150</v>
      </c>
      <c r="AB447" s="15">
        <v>4</v>
      </c>
      <c r="AC447" s="15">
        <v>12</v>
      </c>
      <c r="AD447" s="15"/>
      <c r="AE447" s="15"/>
      <c r="AF447" s="15"/>
      <c r="AG447" s="15">
        <v>420</v>
      </c>
      <c r="AH447" s="22">
        <v>2.5000000000000001E-2</v>
      </c>
      <c r="AI447" s="22">
        <v>1E-3</v>
      </c>
      <c r="AJ447" s="15"/>
      <c r="AK447" s="15"/>
      <c r="AL447" s="15"/>
      <c r="AM447" s="15"/>
      <c r="AN447" s="15"/>
      <c r="AO447" s="15"/>
      <c r="AP447" s="15"/>
      <c r="AQ447" s="15"/>
      <c r="AR447" s="15"/>
      <c r="AS447" s="15"/>
      <c r="AT447" s="16">
        <v>300</v>
      </c>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21"/>
      <c r="BX447" s="15"/>
      <c r="BY447" s="15"/>
      <c r="BZ447" s="15"/>
    </row>
    <row r="448" spans="1:78" ht="15" customHeight="1" x14ac:dyDescent="0.2">
      <c r="A448" s="13">
        <v>45295</v>
      </c>
      <c r="B448" s="14">
        <v>0.35416666666666669</v>
      </c>
      <c r="C448" s="14" t="s">
        <v>78</v>
      </c>
      <c r="D448" s="11">
        <v>3439027</v>
      </c>
      <c r="E448" s="11" t="s">
        <v>80</v>
      </c>
      <c r="F448" s="15"/>
      <c r="G448" s="15">
        <v>2.4</v>
      </c>
      <c r="H448" s="15">
        <v>11.5</v>
      </c>
      <c r="I448" s="15">
        <v>282</v>
      </c>
      <c r="J448" s="15"/>
      <c r="K448" s="15"/>
      <c r="L448" s="15"/>
      <c r="M448" s="15">
        <v>43</v>
      </c>
      <c r="N448" s="15">
        <v>4</v>
      </c>
      <c r="O448" s="15">
        <v>76</v>
      </c>
      <c r="P448" s="15"/>
      <c r="Q448" s="15">
        <v>0.26</v>
      </c>
      <c r="R448" s="15">
        <v>1E-3</v>
      </c>
      <c r="S448" s="15">
        <v>4.5999999999999999E-2</v>
      </c>
      <c r="T448" s="15"/>
      <c r="U448" s="15">
        <v>0.31</v>
      </c>
      <c r="V448" s="15">
        <v>0.33</v>
      </c>
      <c r="W448" s="15">
        <v>0.37</v>
      </c>
      <c r="X448" s="15">
        <v>0.17499999999999999</v>
      </c>
      <c r="Y448" s="15">
        <v>0.22</v>
      </c>
      <c r="Z448" s="15">
        <v>27</v>
      </c>
      <c r="AA448" s="15">
        <v>26</v>
      </c>
      <c r="AB448" s="15">
        <v>12</v>
      </c>
      <c r="AC448" s="15">
        <v>19</v>
      </c>
      <c r="AD448" s="15"/>
      <c r="AE448" s="15"/>
      <c r="AF448" s="15"/>
      <c r="AG448" s="15"/>
      <c r="AH448" s="15">
        <v>0.14000000000000001</v>
      </c>
      <c r="AI448" s="15">
        <v>0.14799999999999999</v>
      </c>
      <c r="AJ448" s="15"/>
      <c r="AK448" s="15"/>
      <c r="AL448" s="15"/>
      <c r="AM448" s="15"/>
      <c r="AN448" s="15"/>
      <c r="AO448" s="15"/>
      <c r="AP448" s="15"/>
      <c r="AQ448" s="15"/>
      <c r="AR448" s="15"/>
      <c r="AS448" s="15">
        <v>11.6</v>
      </c>
      <c r="AT448" s="22">
        <v>5</v>
      </c>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v>0.08</v>
      </c>
      <c r="BV448" s="15" t="s">
        <v>87</v>
      </c>
      <c r="BW448" s="21">
        <v>27.5</v>
      </c>
      <c r="BX448" s="15">
        <v>0</v>
      </c>
      <c r="BY448" s="15">
        <v>0</v>
      </c>
      <c r="BZ448" s="15" t="s">
        <v>102</v>
      </c>
    </row>
    <row r="449" spans="1:78" ht="15" customHeight="1" x14ac:dyDescent="0.2">
      <c r="A449" s="13">
        <v>45295</v>
      </c>
      <c r="B449" s="14">
        <v>0.375</v>
      </c>
      <c r="C449" s="14" t="s">
        <v>78</v>
      </c>
      <c r="D449" s="11">
        <v>3439027</v>
      </c>
      <c r="E449" s="11" t="s">
        <v>83</v>
      </c>
      <c r="F449" s="15"/>
      <c r="G449" s="15">
        <v>2.4</v>
      </c>
      <c r="H449" s="15">
        <v>13</v>
      </c>
      <c r="I449" s="15">
        <v>272</v>
      </c>
      <c r="J449" s="15"/>
      <c r="K449" s="15"/>
      <c r="L449" s="15"/>
      <c r="M449" s="15">
        <v>56</v>
      </c>
      <c r="N449" s="15">
        <v>5</v>
      </c>
      <c r="O449" s="15">
        <v>107</v>
      </c>
      <c r="P449" s="15"/>
      <c r="Q449" s="15">
        <v>0.24</v>
      </c>
      <c r="R449" s="15">
        <v>2.1000000000000001E-2</v>
      </c>
      <c r="S449" s="15">
        <v>6.2E-2</v>
      </c>
      <c r="T449" s="15"/>
      <c r="U449" s="15">
        <v>0.32</v>
      </c>
      <c r="V449" s="15">
        <v>0.47</v>
      </c>
      <c r="W449" s="15">
        <v>0.56000000000000005</v>
      </c>
      <c r="X449" s="15">
        <v>0.21</v>
      </c>
      <c r="Y449" s="15">
        <v>0.26</v>
      </c>
      <c r="Z449" s="15">
        <v>30</v>
      </c>
      <c r="AA449" s="15">
        <v>37</v>
      </c>
      <c r="AB449" s="15">
        <v>11</v>
      </c>
      <c r="AC449" s="15">
        <v>20</v>
      </c>
      <c r="AD449" s="15"/>
      <c r="AE449" s="15"/>
      <c r="AF449" s="15"/>
      <c r="AG449" s="15"/>
      <c r="AH449" s="15">
        <v>0.15</v>
      </c>
      <c r="AI449" s="15">
        <v>0.16400000000000001</v>
      </c>
      <c r="AJ449" s="15"/>
      <c r="AK449" s="15"/>
      <c r="AL449" s="15"/>
      <c r="AM449" s="15"/>
      <c r="AN449" s="15"/>
      <c r="AO449" s="15"/>
      <c r="AP449" s="15"/>
      <c r="AQ449" s="15"/>
      <c r="AR449" s="15"/>
      <c r="AS449" s="15">
        <v>13</v>
      </c>
      <c r="AT449" s="22">
        <v>5</v>
      </c>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v>0.09</v>
      </c>
      <c r="BV449" s="15" t="s">
        <v>87</v>
      </c>
      <c r="BW449" s="21">
        <v>27.5</v>
      </c>
      <c r="BX449" s="15">
        <v>0</v>
      </c>
      <c r="BY449" s="15">
        <v>0</v>
      </c>
      <c r="BZ449" s="15" t="s">
        <v>102</v>
      </c>
    </row>
    <row r="450" spans="1:78" ht="15" customHeight="1" x14ac:dyDescent="0.2">
      <c r="A450" s="13">
        <v>45336</v>
      </c>
      <c r="B450" s="14">
        <v>0.33333333333333331</v>
      </c>
      <c r="C450" s="14" t="s">
        <v>78</v>
      </c>
      <c r="D450" s="11">
        <v>3469116</v>
      </c>
      <c r="E450" s="11" t="s">
        <v>79</v>
      </c>
      <c r="F450" s="15">
        <v>2563</v>
      </c>
      <c r="G450" s="15">
        <v>8.5</v>
      </c>
      <c r="H450" s="15">
        <v>15</v>
      </c>
      <c r="I450" s="15">
        <v>434</v>
      </c>
      <c r="J450" s="15"/>
      <c r="K450" s="15"/>
      <c r="L450" s="15"/>
      <c r="M450" s="15">
        <v>22</v>
      </c>
      <c r="N450" s="15">
        <v>75</v>
      </c>
      <c r="O450" s="15">
        <v>84</v>
      </c>
      <c r="P450" s="15"/>
      <c r="Q450" s="15">
        <v>7</v>
      </c>
      <c r="R450" s="22">
        <v>0.05</v>
      </c>
      <c r="S450" s="22">
        <v>0.05</v>
      </c>
      <c r="T450" s="15"/>
      <c r="U450" s="15">
        <v>7</v>
      </c>
      <c r="V450" s="15">
        <v>23</v>
      </c>
      <c r="W450" s="15">
        <v>23</v>
      </c>
      <c r="X450" s="15">
        <v>5.6</v>
      </c>
      <c r="Y450" s="15">
        <v>7.4</v>
      </c>
      <c r="Z450" s="15">
        <v>1000</v>
      </c>
      <c r="AA450" s="15">
        <v>1320</v>
      </c>
      <c r="AB450" s="15">
        <v>8</v>
      </c>
      <c r="AC450" s="15">
        <v>37</v>
      </c>
      <c r="AD450" s="15"/>
      <c r="AE450" s="15"/>
      <c r="AF450" s="15"/>
      <c r="AG450" s="15">
        <v>470</v>
      </c>
      <c r="AH450" s="22">
        <v>2.5000000000000001E-2</v>
      </c>
      <c r="AI450" s="22">
        <v>1E-3</v>
      </c>
      <c r="AJ450" s="15"/>
      <c r="AK450" s="15"/>
      <c r="AL450" s="15"/>
      <c r="AM450" s="15"/>
      <c r="AN450" s="15"/>
      <c r="AO450" s="15"/>
      <c r="AP450" s="15"/>
      <c r="AQ450" s="15"/>
      <c r="AR450" s="15"/>
      <c r="AS450" s="15"/>
      <c r="AT450" s="15">
        <v>2000</v>
      </c>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21"/>
      <c r="BX450" s="15"/>
      <c r="BY450" s="15"/>
      <c r="BZ450" s="15"/>
    </row>
    <row r="451" spans="1:78" ht="15" customHeight="1" x14ac:dyDescent="0.2">
      <c r="A451" s="13">
        <v>45337</v>
      </c>
      <c r="B451" s="14">
        <v>0.35416666666666669</v>
      </c>
      <c r="C451" s="14" t="s">
        <v>78</v>
      </c>
      <c r="D451" s="11">
        <v>3469116</v>
      </c>
      <c r="E451" s="11" t="s">
        <v>80</v>
      </c>
      <c r="F451" s="15"/>
      <c r="G451" s="15">
        <v>2.4</v>
      </c>
      <c r="H451" s="15">
        <v>10.4</v>
      </c>
      <c r="I451" s="15">
        <v>229</v>
      </c>
      <c r="J451" s="15"/>
      <c r="K451" s="15"/>
      <c r="L451" s="15"/>
      <c r="M451" s="15">
        <v>42</v>
      </c>
      <c r="N451" s="22">
        <v>2.5</v>
      </c>
      <c r="O451" s="15">
        <v>66</v>
      </c>
      <c r="P451" s="15"/>
      <c r="Q451" s="15">
        <v>7.9000000000000001E-2</v>
      </c>
      <c r="R451" s="22">
        <v>1E-3</v>
      </c>
      <c r="S451" s="15">
        <v>5.0999999999999997E-2</v>
      </c>
      <c r="T451" s="15"/>
      <c r="U451" s="15">
        <v>0.13</v>
      </c>
      <c r="V451" s="15">
        <v>0.16</v>
      </c>
      <c r="W451" s="15">
        <v>0.21</v>
      </c>
      <c r="X451" s="15">
        <v>9.4E-2</v>
      </c>
      <c r="Y451" s="15">
        <v>0.11899999999999999</v>
      </c>
      <c r="Z451" s="22">
        <v>3</v>
      </c>
      <c r="AA451" s="15">
        <v>7</v>
      </c>
      <c r="AB451" s="22">
        <v>1</v>
      </c>
      <c r="AC451" s="15">
        <v>2</v>
      </c>
      <c r="AD451" s="15"/>
      <c r="AE451" s="15"/>
      <c r="AF451" s="15"/>
      <c r="AG451" s="15"/>
      <c r="AH451" s="15">
        <v>0.15</v>
      </c>
      <c r="AI451" s="15">
        <v>0.16300000000000001</v>
      </c>
      <c r="AJ451" s="15"/>
      <c r="AK451" s="15"/>
      <c r="AL451" s="15"/>
      <c r="AM451" s="15"/>
      <c r="AN451" s="15"/>
      <c r="AO451" s="15"/>
      <c r="AP451" s="15"/>
      <c r="AQ451" s="15"/>
      <c r="AR451" s="15"/>
      <c r="AS451" s="15">
        <v>7.2</v>
      </c>
      <c r="AT451" s="22">
        <v>5</v>
      </c>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v>0.11</v>
      </c>
      <c r="BV451" s="15" t="s">
        <v>86</v>
      </c>
      <c r="BW451" s="21">
        <v>30</v>
      </c>
      <c r="BX451" s="15">
        <v>0</v>
      </c>
      <c r="BY451" s="15">
        <v>0</v>
      </c>
      <c r="BZ451" s="15" t="s">
        <v>102</v>
      </c>
    </row>
    <row r="452" spans="1:78" ht="15" customHeight="1" x14ac:dyDescent="0.2">
      <c r="A452" s="13">
        <v>45337</v>
      </c>
      <c r="B452" s="14">
        <v>0.375</v>
      </c>
      <c r="C452" s="14" t="s">
        <v>78</v>
      </c>
      <c r="D452" s="11">
        <v>3469116</v>
      </c>
      <c r="E452" s="11" t="s">
        <v>83</v>
      </c>
      <c r="F452" s="15"/>
      <c r="G452" s="15">
        <v>2.5</v>
      </c>
      <c r="H452" s="15">
        <v>10.9</v>
      </c>
      <c r="I452" s="15">
        <v>207</v>
      </c>
      <c r="J452" s="15"/>
      <c r="K452" s="15"/>
      <c r="L452" s="15"/>
      <c r="M452" s="15">
        <v>42</v>
      </c>
      <c r="N452" s="15">
        <v>7</v>
      </c>
      <c r="O452" s="15">
        <v>71</v>
      </c>
      <c r="P452" s="15"/>
      <c r="Q452" s="15">
        <v>0.14599999999999999</v>
      </c>
      <c r="R452" s="22">
        <v>1E-3</v>
      </c>
      <c r="S452" s="15">
        <v>3.6999999999999998E-2</v>
      </c>
      <c r="T452" s="15"/>
      <c r="U452" s="15">
        <v>0.184</v>
      </c>
      <c r="V452" s="15">
        <v>0.48</v>
      </c>
      <c r="W452" s="15">
        <v>0.52</v>
      </c>
      <c r="X452" s="15">
        <v>0.157</v>
      </c>
      <c r="Y452" s="15">
        <v>0.23</v>
      </c>
      <c r="Z452" s="15">
        <v>14</v>
      </c>
      <c r="AA452" s="15">
        <v>40</v>
      </c>
      <c r="AB452" s="15">
        <v>14</v>
      </c>
      <c r="AC452" s="15">
        <v>3</v>
      </c>
      <c r="AD452" s="15"/>
      <c r="AE452" s="15"/>
      <c r="AF452" s="15"/>
      <c r="AG452" s="15"/>
      <c r="AH452" s="15">
        <v>0.21</v>
      </c>
      <c r="AI452" s="15">
        <v>0.22</v>
      </c>
      <c r="AJ452" s="15"/>
      <c r="AK452" s="15"/>
      <c r="AL452" s="15"/>
      <c r="AM452" s="15"/>
      <c r="AN452" s="15"/>
      <c r="AO452" s="15"/>
      <c r="AP452" s="15"/>
      <c r="AQ452" s="15"/>
      <c r="AR452" s="15"/>
      <c r="AS452" s="15">
        <v>8.1</v>
      </c>
      <c r="AT452" s="22">
        <v>5</v>
      </c>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v>0.13</v>
      </c>
      <c r="BV452" s="15" t="s">
        <v>86</v>
      </c>
      <c r="BW452" s="21">
        <v>30</v>
      </c>
      <c r="BX452" s="15">
        <v>0</v>
      </c>
      <c r="BY452" s="15">
        <v>0</v>
      </c>
      <c r="BZ452" s="15" t="s">
        <v>136</v>
      </c>
    </row>
    <row r="453" spans="1:78" ht="15" customHeight="1" x14ac:dyDescent="0.2">
      <c r="A453" s="55">
        <v>45347</v>
      </c>
      <c r="B453" s="56">
        <v>0.375</v>
      </c>
      <c r="C453" s="14" t="s">
        <v>133</v>
      </c>
      <c r="D453" s="76">
        <v>3478608.1</v>
      </c>
      <c r="E453" s="11" t="s">
        <v>79</v>
      </c>
      <c r="F453" s="15">
        <v>3743</v>
      </c>
      <c r="G453" s="58">
        <v>8.5</v>
      </c>
      <c r="H453" s="60">
        <v>20</v>
      </c>
      <c r="I453" s="60">
        <v>450</v>
      </c>
      <c r="J453" s="73"/>
      <c r="K453" s="73"/>
      <c r="L453" s="28">
        <v>220</v>
      </c>
      <c r="M453" s="28">
        <v>42</v>
      </c>
      <c r="N453" s="73">
        <v>70</v>
      </c>
      <c r="O453" s="73">
        <v>82</v>
      </c>
      <c r="P453" s="28">
        <v>4000</v>
      </c>
      <c r="Q453" s="29">
        <v>12.1</v>
      </c>
      <c r="R453" s="59">
        <v>5.8</v>
      </c>
      <c r="S453" s="61">
        <v>0.47</v>
      </c>
      <c r="T453" s="59">
        <v>6.3</v>
      </c>
      <c r="U453" s="29">
        <v>18.3</v>
      </c>
      <c r="V453" s="28">
        <v>24</v>
      </c>
      <c r="W453" s="28">
        <v>30</v>
      </c>
      <c r="X453" s="29">
        <v>5.7</v>
      </c>
      <c r="Y453" s="29">
        <v>7.2</v>
      </c>
      <c r="Z453" s="28">
        <v>1150</v>
      </c>
      <c r="AA453" s="28">
        <v>1250</v>
      </c>
      <c r="AB453" s="28">
        <v>5</v>
      </c>
      <c r="AC453" s="28">
        <v>13</v>
      </c>
      <c r="AD453" s="28"/>
      <c r="AE453" s="28">
        <v>310</v>
      </c>
      <c r="AF453" s="28"/>
      <c r="AG453" s="60"/>
      <c r="AH453" s="77">
        <v>2.5000000000000001E-2</v>
      </c>
      <c r="AI453" s="72">
        <v>1E-3</v>
      </c>
      <c r="AJ453" s="72"/>
      <c r="AK453" s="73"/>
      <c r="AL453" s="73"/>
      <c r="AM453" s="73"/>
      <c r="AN453" s="73"/>
      <c r="AO453" s="73"/>
      <c r="AP453" s="72"/>
      <c r="AQ453" s="72"/>
      <c r="AR453" s="72"/>
      <c r="AS453" s="72"/>
      <c r="AT453" s="28">
        <v>2100</v>
      </c>
      <c r="AU453" s="73">
        <v>0.11</v>
      </c>
      <c r="AV453" s="77">
        <v>0.01</v>
      </c>
      <c r="AW453" s="77">
        <v>0.05</v>
      </c>
      <c r="AX453" s="73">
        <v>3.3999999999999998E-3</v>
      </c>
      <c r="AY453" s="73">
        <v>1.0999999999999999E-2</v>
      </c>
      <c r="AZ453" s="73">
        <v>7.0000000000000001E-3</v>
      </c>
      <c r="BA453" s="73">
        <v>0.11600000000000001</v>
      </c>
      <c r="BB453" s="73">
        <v>0.7</v>
      </c>
      <c r="BC453" s="77">
        <v>1E-3</v>
      </c>
      <c r="BD453" s="73">
        <v>3.1</v>
      </c>
      <c r="BE453" s="73">
        <v>1.4999999999999999E-2</v>
      </c>
      <c r="BF453" s="73">
        <v>0.72</v>
      </c>
      <c r="BG453" s="73">
        <v>0.37</v>
      </c>
      <c r="BH453" s="77">
        <v>1.0500000000000001E-2</v>
      </c>
      <c r="BI453" s="77">
        <v>5.5E-2</v>
      </c>
      <c r="BJ453" s="73">
        <v>3.8E-3</v>
      </c>
      <c r="BK453" s="73">
        <v>1.2E-2</v>
      </c>
      <c r="BL453" s="73">
        <v>7.7999999999999996E-3</v>
      </c>
      <c r="BM453" s="73">
        <v>0.113</v>
      </c>
      <c r="BN453" s="73">
        <v>0.7</v>
      </c>
      <c r="BO453" s="77">
        <v>1.0499999999999999E-3</v>
      </c>
      <c r="BP453" s="73">
        <v>3.1</v>
      </c>
      <c r="BQ453" s="73">
        <v>1.7000000000000001E-2</v>
      </c>
      <c r="BR453" s="73">
        <v>0.73</v>
      </c>
      <c r="BS453" s="73"/>
      <c r="BT453" s="73"/>
      <c r="BU453" s="15"/>
      <c r="BV453" s="73"/>
      <c r="BW453" s="21"/>
      <c r="BX453" s="15"/>
      <c r="BY453" s="15"/>
      <c r="BZ453" s="15"/>
    </row>
    <row r="454" spans="1:78" ht="15" customHeight="1" x14ac:dyDescent="0.2">
      <c r="A454" s="55">
        <v>45349</v>
      </c>
      <c r="B454" s="56">
        <v>0.33333333333333331</v>
      </c>
      <c r="C454" s="14" t="s">
        <v>133</v>
      </c>
      <c r="D454" s="76">
        <v>3481282.1</v>
      </c>
      <c r="E454" s="11" t="s">
        <v>79</v>
      </c>
      <c r="F454" s="15">
        <v>3294</v>
      </c>
      <c r="G454" s="58">
        <v>8.6</v>
      </c>
      <c r="H454" s="60">
        <v>31</v>
      </c>
      <c r="I454" s="60">
        <v>427</v>
      </c>
      <c r="J454" s="73"/>
      <c r="K454" s="73"/>
      <c r="L454" s="28">
        <v>230</v>
      </c>
      <c r="M454" s="28">
        <v>55</v>
      </c>
      <c r="N454" s="73">
        <v>65</v>
      </c>
      <c r="O454" s="73">
        <v>90</v>
      </c>
      <c r="P454" s="28">
        <v>3900</v>
      </c>
      <c r="Q454" s="73">
        <v>2.6</v>
      </c>
      <c r="R454" s="73">
        <v>26</v>
      </c>
      <c r="S454" s="73">
        <v>2.2999999999999998</v>
      </c>
      <c r="T454" s="73">
        <v>29</v>
      </c>
      <c r="U454" s="29">
        <v>31</v>
      </c>
      <c r="V454" s="28">
        <v>29</v>
      </c>
      <c r="W454" s="28">
        <v>58</v>
      </c>
      <c r="X454" s="29">
        <v>8.6999999999999993</v>
      </c>
      <c r="Y454" s="29">
        <v>9.6999999999999993</v>
      </c>
      <c r="Z454" s="28">
        <v>1010</v>
      </c>
      <c r="AA454" s="28">
        <v>1280</v>
      </c>
      <c r="AB454" s="28">
        <v>6</v>
      </c>
      <c r="AC454" s="28">
        <v>15</v>
      </c>
      <c r="AD454" s="28"/>
      <c r="AE454" s="28">
        <v>410</v>
      </c>
      <c r="AF454" s="28"/>
      <c r="AG454" s="60"/>
      <c r="AH454" s="77">
        <v>2.5000000000000001E-2</v>
      </c>
      <c r="AI454" s="72">
        <v>1E-3</v>
      </c>
      <c r="AJ454" s="72"/>
      <c r="AK454" s="73"/>
      <c r="AL454" s="73"/>
      <c r="AM454" s="73"/>
      <c r="AN454" s="73"/>
      <c r="AO454" s="73"/>
      <c r="AP454" s="72"/>
      <c r="AQ454" s="72"/>
      <c r="AR454" s="72"/>
      <c r="AS454" s="72"/>
      <c r="AT454" s="28">
        <v>3000</v>
      </c>
      <c r="AU454" s="73">
        <v>0.12</v>
      </c>
      <c r="AV454" s="77">
        <v>0.01</v>
      </c>
      <c r="AW454" s="77">
        <v>0.05</v>
      </c>
      <c r="AX454" s="73">
        <v>3.5999999999999999E-3</v>
      </c>
      <c r="AY454" s="77">
        <v>5.0000000000000001E-3</v>
      </c>
      <c r="AZ454" s="73">
        <v>6.0000000000000001E-3</v>
      </c>
      <c r="BA454" s="73">
        <v>0.107</v>
      </c>
      <c r="BB454" s="73">
        <v>0.6</v>
      </c>
      <c r="BC454" s="77">
        <v>1E-3</v>
      </c>
      <c r="BD454" s="73">
        <v>2.9</v>
      </c>
      <c r="BE454" s="73">
        <v>1.4E-2</v>
      </c>
      <c r="BF454" s="73">
        <v>0.72</v>
      </c>
      <c r="BG454" s="73">
        <v>0.72</v>
      </c>
      <c r="BH454" s="77">
        <v>1.0500000000000001E-2</v>
      </c>
      <c r="BI454" s="77">
        <v>5.5E-2</v>
      </c>
      <c r="BJ454" s="73">
        <v>3.3999999999999998E-3</v>
      </c>
      <c r="BK454" s="77">
        <v>5.4999999999999997E-3</v>
      </c>
      <c r="BL454" s="73">
        <v>7.3000000000000001E-3</v>
      </c>
      <c r="BM454" s="73">
        <v>0.11600000000000001</v>
      </c>
      <c r="BN454" s="73">
        <v>0.68</v>
      </c>
      <c r="BO454" s="77">
        <v>1.0499999999999999E-3</v>
      </c>
      <c r="BP454" s="73">
        <v>3.1</v>
      </c>
      <c r="BQ454" s="73">
        <v>1.4999999999999999E-2</v>
      </c>
      <c r="BR454" s="73">
        <v>0.76</v>
      </c>
      <c r="BS454" s="73"/>
      <c r="BT454" s="73"/>
      <c r="BU454" s="15"/>
      <c r="BV454" s="73"/>
      <c r="BW454" s="21"/>
      <c r="BX454" s="15"/>
      <c r="BY454" s="15"/>
      <c r="BZ454" s="15"/>
    </row>
    <row r="455" spans="1:78" ht="15" customHeight="1" x14ac:dyDescent="0.2">
      <c r="A455" s="13">
        <v>45354</v>
      </c>
      <c r="B455" s="14">
        <v>0.32291666666666669</v>
      </c>
      <c r="C455" s="14" t="s">
        <v>78</v>
      </c>
      <c r="D455" s="11">
        <v>3485618.3</v>
      </c>
      <c r="E455" s="11" t="s">
        <v>79</v>
      </c>
      <c r="F455" s="15">
        <v>2100</v>
      </c>
      <c r="G455" s="15">
        <v>8.5</v>
      </c>
      <c r="H455" s="15">
        <v>22</v>
      </c>
      <c r="I455" s="15">
        <v>429</v>
      </c>
      <c r="J455" s="15"/>
      <c r="K455" s="15"/>
      <c r="L455" s="60">
        <v>44</v>
      </c>
      <c r="M455" s="15">
        <v>45</v>
      </c>
      <c r="N455" s="15">
        <v>44</v>
      </c>
      <c r="O455" s="15">
        <v>58</v>
      </c>
      <c r="P455" s="60">
        <v>2500</v>
      </c>
      <c r="Q455" s="15">
        <v>1</v>
      </c>
      <c r="R455" s="15">
        <v>11.7</v>
      </c>
      <c r="S455" s="15">
        <v>3.2</v>
      </c>
      <c r="T455" s="73">
        <v>14.8</v>
      </c>
      <c r="U455" s="15">
        <v>15.8</v>
      </c>
      <c r="V455" s="15">
        <v>20</v>
      </c>
      <c r="W455" s="15">
        <v>35</v>
      </c>
      <c r="X455" s="15">
        <v>6.1</v>
      </c>
      <c r="Y455" s="15">
        <v>6.8</v>
      </c>
      <c r="Z455" s="60">
        <v>1690</v>
      </c>
      <c r="AA455" s="60">
        <v>1130</v>
      </c>
      <c r="AB455" s="15">
        <v>3</v>
      </c>
      <c r="AC455" s="15">
        <v>27</v>
      </c>
      <c r="AD455" s="15"/>
      <c r="AE455" s="15"/>
      <c r="AF455" s="15"/>
      <c r="AG455" s="15">
        <v>340</v>
      </c>
      <c r="AH455" s="22">
        <v>2.5000000000000001E-2</v>
      </c>
      <c r="AI455" s="22">
        <v>1E-3</v>
      </c>
      <c r="AJ455" s="15"/>
      <c r="AK455" s="15"/>
      <c r="AL455" s="15"/>
      <c r="AM455" s="15"/>
      <c r="AN455" s="15"/>
      <c r="AO455" s="15"/>
      <c r="AP455" s="15"/>
      <c r="AQ455" s="15"/>
      <c r="AR455" s="15"/>
      <c r="AS455" s="15"/>
      <c r="AT455" s="15">
        <v>4000</v>
      </c>
      <c r="AU455" s="15"/>
      <c r="AV455" s="77">
        <v>0.01</v>
      </c>
      <c r="AW455" s="60"/>
      <c r="AX455" s="73">
        <v>3.8E-3</v>
      </c>
      <c r="AY455" s="73">
        <v>1.4E-2</v>
      </c>
      <c r="AZ455" s="73"/>
      <c r="BA455" s="73">
        <v>0.10100000000000001</v>
      </c>
      <c r="BB455" s="60"/>
      <c r="BC455" s="77">
        <v>1E-3</v>
      </c>
      <c r="BD455" s="60"/>
      <c r="BE455" s="73">
        <v>1.6E-2</v>
      </c>
      <c r="BF455" s="73">
        <v>0.79</v>
      </c>
      <c r="BG455" s="60"/>
      <c r="BH455" s="77">
        <v>1.0500000000000001E-2</v>
      </c>
      <c r="BI455" s="60"/>
      <c r="BJ455" s="73">
        <v>3.0999999999999999E-3</v>
      </c>
      <c r="BK455" s="73">
        <v>1.2E-2</v>
      </c>
      <c r="BL455" s="60"/>
      <c r="BM455" s="73">
        <v>9.0999999999999998E-2</v>
      </c>
      <c r="BN455" s="15"/>
      <c r="BO455" s="77">
        <v>1.0499999999999999E-3</v>
      </c>
      <c r="BP455" s="15"/>
      <c r="BQ455" s="73">
        <v>1.4E-2</v>
      </c>
      <c r="BR455" s="73">
        <v>0.72</v>
      </c>
      <c r="BS455" s="15"/>
      <c r="BT455" s="15"/>
      <c r="BU455" s="15"/>
      <c r="BV455" s="15"/>
      <c r="BW455" s="21"/>
      <c r="BX455" s="15"/>
      <c r="BY455" s="15"/>
      <c r="BZ455" s="15"/>
    </row>
    <row r="456" spans="1:78" ht="15" customHeight="1" x14ac:dyDescent="0.2">
      <c r="A456" s="13">
        <v>45355</v>
      </c>
      <c r="B456" s="14">
        <v>0.38541666666666669</v>
      </c>
      <c r="C456" s="14" t="s">
        <v>78</v>
      </c>
      <c r="D456" s="11">
        <v>3485618</v>
      </c>
      <c r="E456" s="11" t="s">
        <v>80</v>
      </c>
      <c r="F456" s="15"/>
      <c r="G456" s="15">
        <v>2.1</v>
      </c>
      <c r="H456" s="15">
        <v>11.7</v>
      </c>
      <c r="I456" s="15">
        <v>424</v>
      </c>
      <c r="J456" s="15"/>
      <c r="K456" s="15"/>
      <c r="L456" s="15"/>
      <c r="M456" s="15">
        <v>174</v>
      </c>
      <c r="N456" s="15">
        <v>10</v>
      </c>
      <c r="O456" s="15">
        <v>280</v>
      </c>
      <c r="P456" s="15"/>
      <c r="Q456" s="15">
        <v>0.35</v>
      </c>
      <c r="R456" s="22">
        <v>1E-3</v>
      </c>
      <c r="S456" s="15">
        <v>3.5999999999999997E-2</v>
      </c>
      <c r="T456" s="15"/>
      <c r="U456" s="15">
        <v>0.38</v>
      </c>
      <c r="V456" s="15">
        <v>0.34</v>
      </c>
      <c r="W456" s="15">
        <v>0.38</v>
      </c>
      <c r="X456" s="15">
        <v>0.21</v>
      </c>
      <c r="Y456" s="15">
        <v>0.25</v>
      </c>
      <c r="Z456" s="15">
        <v>42</v>
      </c>
      <c r="AA456" s="15">
        <v>66</v>
      </c>
      <c r="AB456" s="15">
        <v>26</v>
      </c>
      <c r="AC456" s="15">
        <v>33</v>
      </c>
      <c r="AD456" s="15"/>
      <c r="AE456" s="15"/>
      <c r="AF456" s="15"/>
      <c r="AG456" s="15"/>
      <c r="AH456" s="15">
        <v>0.26</v>
      </c>
      <c r="AI456" s="15">
        <v>0.28000000000000003</v>
      </c>
      <c r="AJ456" s="15"/>
      <c r="AK456" s="15"/>
      <c r="AL456" s="15"/>
      <c r="AM456" s="15"/>
      <c r="AN456" s="15"/>
      <c r="AO456" s="15"/>
      <c r="AP456" s="15"/>
      <c r="AQ456" s="15"/>
      <c r="AR456" s="15"/>
      <c r="AS456" s="15">
        <v>12.8</v>
      </c>
      <c r="AT456" s="22">
        <v>5</v>
      </c>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v>0.06</v>
      </c>
      <c r="BV456" s="15" t="s">
        <v>86</v>
      </c>
      <c r="BW456" s="21">
        <v>30</v>
      </c>
      <c r="BX456" s="15">
        <v>0</v>
      </c>
      <c r="BY456" s="15">
        <v>0</v>
      </c>
      <c r="BZ456" s="15" t="s">
        <v>127</v>
      </c>
    </row>
    <row r="457" spans="1:78" ht="15" customHeight="1" x14ac:dyDescent="0.2">
      <c r="A457" s="13">
        <v>45355</v>
      </c>
      <c r="B457" s="14">
        <v>0.375</v>
      </c>
      <c r="C457" s="14" t="s">
        <v>78</v>
      </c>
      <c r="D457" s="11">
        <v>3485618</v>
      </c>
      <c r="E457" s="11" t="s">
        <v>83</v>
      </c>
      <c r="F457" s="15"/>
      <c r="G457" s="15">
        <v>2.2000000000000002</v>
      </c>
      <c r="H457" s="15">
        <v>11.3</v>
      </c>
      <c r="I457" s="15">
        <v>399</v>
      </c>
      <c r="J457" s="15"/>
      <c r="K457" s="15"/>
      <c r="L457" s="15"/>
      <c r="M457" s="15">
        <v>183</v>
      </c>
      <c r="N457" s="15">
        <v>18</v>
      </c>
      <c r="O457" s="15">
        <v>250</v>
      </c>
      <c r="P457" s="15"/>
      <c r="Q457" s="15">
        <v>0.37</v>
      </c>
      <c r="R457" s="15">
        <v>4.5999999999999999E-2</v>
      </c>
      <c r="S457" s="15">
        <v>6.4000000000000001E-2</v>
      </c>
      <c r="T457" s="15"/>
      <c r="U457" s="15">
        <v>0.48</v>
      </c>
      <c r="V457" s="15">
        <v>0.87</v>
      </c>
      <c r="W457" s="15">
        <v>0.98</v>
      </c>
      <c r="X457" s="15">
        <v>0.28000000000000003</v>
      </c>
      <c r="Y457" s="15">
        <v>0.35</v>
      </c>
      <c r="Z457" s="15">
        <v>46</v>
      </c>
      <c r="AA457" s="15">
        <v>78</v>
      </c>
      <c r="AB457" s="15">
        <v>27</v>
      </c>
      <c r="AC457" s="15">
        <v>28</v>
      </c>
      <c r="AD457" s="15"/>
      <c r="AE457" s="15"/>
      <c r="AF457" s="15"/>
      <c r="AG457" s="15"/>
      <c r="AH457" s="15">
        <v>0.92</v>
      </c>
      <c r="AI457" s="15">
        <v>0.98</v>
      </c>
      <c r="AJ457" s="15"/>
      <c r="AK457" s="15"/>
      <c r="AL457" s="15"/>
      <c r="AM457" s="15"/>
      <c r="AN457" s="15"/>
      <c r="AO457" s="15"/>
      <c r="AP457" s="15"/>
      <c r="AQ457" s="15"/>
      <c r="AR457" s="15"/>
      <c r="AS457" s="15">
        <v>12</v>
      </c>
      <c r="AT457" s="22">
        <v>5</v>
      </c>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v>0.06</v>
      </c>
      <c r="BV457" s="15" t="s">
        <v>85</v>
      </c>
      <c r="BW457" s="21">
        <v>25</v>
      </c>
      <c r="BX457" s="15">
        <v>0</v>
      </c>
      <c r="BY457" s="15">
        <v>0</v>
      </c>
      <c r="BZ457" s="15" t="s">
        <v>127</v>
      </c>
    </row>
    <row r="458" spans="1:78" ht="15" customHeight="1" x14ac:dyDescent="0.2">
      <c r="A458" s="55">
        <v>45365</v>
      </c>
      <c r="B458" s="56">
        <v>0.45347222222222222</v>
      </c>
      <c r="C458" s="14" t="s">
        <v>133</v>
      </c>
      <c r="D458" s="76">
        <v>3500053.1</v>
      </c>
      <c r="E458" s="11" t="s">
        <v>79</v>
      </c>
      <c r="F458" s="15">
        <v>3872</v>
      </c>
      <c r="G458" s="58">
        <v>8.4</v>
      </c>
      <c r="H458" s="60">
        <v>20</v>
      </c>
      <c r="I458" s="60">
        <v>424</v>
      </c>
      <c r="J458" s="73"/>
      <c r="K458" s="73"/>
      <c r="L458" s="28">
        <v>210</v>
      </c>
      <c r="M458" s="73">
        <v>19.5</v>
      </c>
      <c r="N458" s="73">
        <v>61</v>
      </c>
      <c r="O458" s="73">
        <v>66</v>
      </c>
      <c r="P458" s="28">
        <v>3700</v>
      </c>
      <c r="Q458" s="29">
        <v>5.8</v>
      </c>
      <c r="R458" s="88">
        <v>0.1</v>
      </c>
      <c r="S458" s="77">
        <v>0.1</v>
      </c>
      <c r="T458" s="88">
        <v>0.1</v>
      </c>
      <c r="U458" s="29">
        <v>5.9</v>
      </c>
      <c r="V458" s="28">
        <v>25</v>
      </c>
      <c r="W458" s="28">
        <v>26</v>
      </c>
      <c r="X458" s="29">
        <v>3.1</v>
      </c>
      <c r="Y458" s="29">
        <v>4.0999999999999996</v>
      </c>
      <c r="Z458" s="28">
        <v>1000</v>
      </c>
      <c r="AA458" s="28">
        <v>1190</v>
      </c>
      <c r="AB458" s="28">
        <v>4</v>
      </c>
      <c r="AC458" s="28">
        <v>23</v>
      </c>
      <c r="AD458" s="28"/>
      <c r="AE458" s="28">
        <v>420</v>
      </c>
      <c r="AF458" s="28"/>
      <c r="AG458" s="29"/>
      <c r="AH458" s="77">
        <v>2.5000000000000001E-2</v>
      </c>
      <c r="AI458" s="72">
        <v>1E-3</v>
      </c>
      <c r="AJ458" s="72"/>
      <c r="AK458" s="73"/>
      <c r="AL458" s="73"/>
      <c r="AM458" s="73"/>
      <c r="AN458" s="73"/>
      <c r="AO458" s="73"/>
      <c r="AP458" s="72"/>
      <c r="AQ458" s="72"/>
      <c r="AR458" s="72"/>
      <c r="AS458" s="72"/>
      <c r="AT458" s="28">
        <v>300</v>
      </c>
      <c r="AU458" s="73">
        <v>0.06</v>
      </c>
      <c r="AV458" s="77">
        <v>0.01</v>
      </c>
      <c r="AW458" s="77">
        <v>0.05</v>
      </c>
      <c r="AX458" s="73">
        <v>3.5000000000000001E-3</v>
      </c>
      <c r="AY458" s="77">
        <v>5.0000000000000001E-3</v>
      </c>
      <c r="AZ458" s="73">
        <v>7.0000000000000001E-3</v>
      </c>
      <c r="BA458" s="73">
        <v>6.8000000000000005E-2</v>
      </c>
      <c r="BB458" s="73">
        <v>0.6</v>
      </c>
      <c r="BC458" s="77">
        <v>1E-3</v>
      </c>
      <c r="BD458" s="73">
        <v>3.2</v>
      </c>
      <c r="BE458" s="73">
        <v>1.2999999999999999E-2</v>
      </c>
      <c r="BF458" s="73">
        <v>0.76</v>
      </c>
      <c r="BG458" s="73">
        <v>0.11</v>
      </c>
      <c r="BH458" s="77">
        <v>1.0500000000000001E-2</v>
      </c>
      <c r="BI458" s="77">
        <v>5.5E-2</v>
      </c>
      <c r="BJ458" s="73">
        <v>3.2000000000000002E-3</v>
      </c>
      <c r="BK458" s="77">
        <v>5.4999999999999997E-3</v>
      </c>
      <c r="BL458" s="73">
        <v>7.7000000000000002E-3</v>
      </c>
      <c r="BM458" s="73">
        <v>7.3999999999999996E-2</v>
      </c>
      <c r="BN458" s="73">
        <v>0.66</v>
      </c>
      <c r="BO458" s="77">
        <v>1.0499999999999999E-3</v>
      </c>
      <c r="BP458" s="73">
        <v>3.1</v>
      </c>
      <c r="BQ458" s="73">
        <v>1.4E-2</v>
      </c>
      <c r="BR458" s="73">
        <v>0.78</v>
      </c>
      <c r="BS458" s="73"/>
      <c r="BT458" s="73"/>
      <c r="BU458" s="15"/>
      <c r="BV458" s="73"/>
      <c r="BW458" s="21"/>
      <c r="BX458" s="15"/>
      <c r="BY458" s="15"/>
      <c r="BZ458" s="15"/>
    </row>
    <row r="459" spans="1:78" ht="15" customHeight="1" x14ac:dyDescent="0.2">
      <c r="A459" s="55">
        <v>45370</v>
      </c>
      <c r="B459" s="56">
        <v>0.375</v>
      </c>
      <c r="C459" s="14" t="s">
        <v>133</v>
      </c>
      <c r="D459" s="76">
        <v>3507677.1</v>
      </c>
      <c r="E459" s="11" t="s">
        <v>79</v>
      </c>
      <c r="F459" s="15">
        <v>3767</v>
      </c>
      <c r="G459" s="58">
        <v>8.3000000000000007</v>
      </c>
      <c r="H459" s="60">
        <v>20</v>
      </c>
      <c r="I459" s="60">
        <v>354</v>
      </c>
      <c r="J459" s="73"/>
      <c r="K459" s="73"/>
      <c r="L459" s="28">
        <v>160</v>
      </c>
      <c r="M459" s="73">
        <v>91</v>
      </c>
      <c r="N459" s="73">
        <v>90</v>
      </c>
      <c r="O459" s="73">
        <v>103</v>
      </c>
      <c r="P459" s="28">
        <v>3200</v>
      </c>
      <c r="Q459" s="29">
        <v>2.6</v>
      </c>
      <c r="R459" s="88">
        <v>0.05</v>
      </c>
      <c r="S459" s="84">
        <v>0.05</v>
      </c>
      <c r="T459" s="88">
        <v>0.05</v>
      </c>
      <c r="U459" s="29">
        <v>2.7</v>
      </c>
      <c r="V459" s="28">
        <v>17.2</v>
      </c>
      <c r="W459" s="28">
        <v>17.3</v>
      </c>
      <c r="X459" s="21">
        <v>1.54</v>
      </c>
      <c r="Y459" s="29">
        <v>2.4</v>
      </c>
      <c r="Z459" s="28">
        <v>1090</v>
      </c>
      <c r="AA459" s="28">
        <v>1280</v>
      </c>
      <c r="AB459" s="28">
        <v>23</v>
      </c>
      <c r="AC459" s="28">
        <v>87</v>
      </c>
      <c r="AD459" s="28"/>
      <c r="AE459" s="28">
        <v>390</v>
      </c>
      <c r="AF459" s="28"/>
      <c r="AG459" s="60"/>
      <c r="AH459" s="85">
        <v>0.05</v>
      </c>
      <c r="AI459" s="85">
        <v>2E-3</v>
      </c>
      <c r="AJ459" s="85"/>
      <c r="AK459" s="73"/>
      <c r="AL459" s="73"/>
      <c r="AM459" s="73"/>
      <c r="AN459" s="73"/>
      <c r="AO459" s="73"/>
      <c r="AP459" s="85"/>
      <c r="AQ459" s="85"/>
      <c r="AR459" s="85"/>
      <c r="AS459" s="85"/>
      <c r="AT459" s="28">
        <v>3400000</v>
      </c>
      <c r="AU459" s="73">
        <v>7.0000000000000007E-2</v>
      </c>
      <c r="AV459" s="77">
        <v>0.01</v>
      </c>
      <c r="AW459" s="77">
        <v>0.05</v>
      </c>
      <c r="AX459" s="73">
        <v>2.3E-3</v>
      </c>
      <c r="AY459" s="77">
        <v>5.0000000000000001E-3</v>
      </c>
      <c r="AZ459" s="73">
        <v>8.0000000000000002E-3</v>
      </c>
      <c r="BA459" s="73">
        <v>6.6000000000000003E-2</v>
      </c>
      <c r="BB459" s="73">
        <v>0.8</v>
      </c>
      <c r="BC459" s="77">
        <v>1E-3</v>
      </c>
      <c r="BD459" s="73">
        <v>2.2000000000000002</v>
      </c>
      <c r="BE459" s="73">
        <v>1.2999999999999999E-2</v>
      </c>
      <c r="BF459" s="73">
        <v>0.54</v>
      </c>
      <c r="BG459" s="73">
        <v>0.26</v>
      </c>
      <c r="BH459" s="77">
        <v>1.0500000000000001E-2</v>
      </c>
      <c r="BI459" s="77">
        <v>5.5E-2</v>
      </c>
      <c r="BJ459" s="73">
        <v>2.2000000000000001E-3</v>
      </c>
      <c r="BK459" s="77">
        <v>5.4999999999999997E-3</v>
      </c>
      <c r="BL459" s="73">
        <v>6.8999999999999999E-3</v>
      </c>
      <c r="BM459" s="73">
        <v>6.5000000000000002E-2</v>
      </c>
      <c r="BN459" s="73">
        <v>0.85</v>
      </c>
      <c r="BO459" s="77">
        <v>1.0499999999999999E-3</v>
      </c>
      <c r="BP459" s="73">
        <v>2.2000000000000002</v>
      </c>
      <c r="BQ459" s="73">
        <v>1.2E-2</v>
      </c>
      <c r="BR459" s="73">
        <v>0.51</v>
      </c>
      <c r="BS459" s="73"/>
      <c r="BT459" s="73"/>
      <c r="BU459" s="15"/>
      <c r="BV459" s="73"/>
      <c r="BW459" s="21"/>
      <c r="BX459" s="15"/>
      <c r="BY459" s="15"/>
      <c r="BZ459" s="15"/>
    </row>
    <row r="460" spans="1:78" ht="15" customHeight="1" x14ac:dyDescent="0.2">
      <c r="A460" s="55">
        <v>45375</v>
      </c>
      <c r="B460" s="56">
        <v>0.64583333333333337</v>
      </c>
      <c r="C460" s="14" t="s">
        <v>133</v>
      </c>
      <c r="D460" s="76">
        <v>3517707.1</v>
      </c>
      <c r="E460" s="11" t="s">
        <v>79</v>
      </c>
      <c r="F460" s="15">
        <v>3487</v>
      </c>
      <c r="G460" s="58">
        <v>8.6</v>
      </c>
      <c r="H460" s="59">
        <v>20</v>
      </c>
      <c r="I460" s="60">
        <v>395</v>
      </c>
      <c r="J460" s="73"/>
      <c r="K460" s="73"/>
      <c r="L460" s="73">
        <v>197</v>
      </c>
      <c r="M460" s="73">
        <v>30</v>
      </c>
      <c r="N460" s="60">
        <v>56</v>
      </c>
      <c r="O460" s="73">
        <v>51</v>
      </c>
      <c r="P460" s="73">
        <v>3600</v>
      </c>
      <c r="Q460" s="21">
        <v>0.25</v>
      </c>
      <c r="R460" s="84">
        <v>0.05</v>
      </c>
      <c r="S460" s="84">
        <v>0.05</v>
      </c>
      <c r="T460" s="84">
        <v>0.05</v>
      </c>
      <c r="U460" s="21">
        <v>0.26</v>
      </c>
      <c r="V460" s="29">
        <v>10.8</v>
      </c>
      <c r="W460" s="29">
        <v>10.9</v>
      </c>
      <c r="X460" s="21">
        <v>1.4999999999999999E-2</v>
      </c>
      <c r="Y460" s="29">
        <v>1.26</v>
      </c>
      <c r="Z460" s="28">
        <v>1080</v>
      </c>
      <c r="AA460" s="28">
        <v>1190</v>
      </c>
      <c r="AB460" s="28">
        <v>3</v>
      </c>
      <c r="AC460" s="26">
        <v>3</v>
      </c>
      <c r="AD460" s="26"/>
      <c r="AE460" s="28">
        <v>300</v>
      </c>
      <c r="AF460" s="28"/>
      <c r="AG460" s="60"/>
      <c r="AH460" s="85">
        <v>0.05</v>
      </c>
      <c r="AI460" s="72">
        <v>1E-3</v>
      </c>
      <c r="AJ460" s="72"/>
      <c r="AK460" s="73"/>
      <c r="AL460" s="73"/>
      <c r="AM460" s="73"/>
      <c r="AN460" s="73"/>
      <c r="AO460" s="73"/>
      <c r="AP460" s="72"/>
      <c r="AQ460" s="72"/>
      <c r="AR460" s="72"/>
      <c r="AS460" s="72"/>
      <c r="AT460" s="26">
        <v>50000</v>
      </c>
      <c r="AU460" s="73">
        <v>7.0000000000000007E-2</v>
      </c>
      <c r="AV460" s="77">
        <v>0.01</v>
      </c>
      <c r="AW460" s="77">
        <v>0.05</v>
      </c>
      <c r="AX460" s="73">
        <v>3.3999999999999998E-3</v>
      </c>
      <c r="AY460" s="73">
        <v>1.2E-2</v>
      </c>
      <c r="AZ460" s="73">
        <v>8.9999999999999993E-3</v>
      </c>
      <c r="BA460" s="73">
        <v>4.2000000000000003E-2</v>
      </c>
      <c r="BB460" s="73">
        <v>0.6</v>
      </c>
      <c r="BC460" s="77">
        <v>1E-3</v>
      </c>
      <c r="BD460" s="73">
        <v>3.2</v>
      </c>
      <c r="BE460" s="73">
        <v>1.4999999999999999E-2</v>
      </c>
      <c r="BF460" s="73">
        <v>0.74</v>
      </c>
      <c r="BG460" s="73">
        <v>0.23</v>
      </c>
      <c r="BH460" s="77">
        <v>1.0500000000000001E-2</v>
      </c>
      <c r="BI460" s="77">
        <v>5.5E-2</v>
      </c>
      <c r="BJ460" s="73">
        <v>3.5999999999999999E-3</v>
      </c>
      <c r="BK460" s="73">
        <v>1.2E-2</v>
      </c>
      <c r="BL460" s="73">
        <v>8.2000000000000007E-3</v>
      </c>
      <c r="BM460" s="73">
        <v>4.5999999999999999E-2</v>
      </c>
      <c r="BN460" s="73">
        <v>0.59</v>
      </c>
      <c r="BO460" s="77">
        <v>1.0499999999999999E-3</v>
      </c>
      <c r="BP460" s="73">
        <v>3.1</v>
      </c>
      <c r="BQ460" s="73">
        <v>1.4999999999999999E-2</v>
      </c>
      <c r="BR460" s="73">
        <v>0.74</v>
      </c>
      <c r="BS460" s="73"/>
      <c r="BT460" s="73"/>
      <c r="BU460" s="15"/>
      <c r="BV460" s="73"/>
      <c r="BW460" s="21"/>
      <c r="BX460" s="15"/>
      <c r="BY460" s="15"/>
      <c r="BZ460" s="15"/>
    </row>
    <row r="461" spans="1:78" ht="15" customHeight="1" x14ac:dyDescent="0.2">
      <c r="A461" s="55">
        <v>45376</v>
      </c>
      <c r="B461" s="56">
        <v>0.60416666666666663</v>
      </c>
      <c r="C461" s="14" t="s">
        <v>133</v>
      </c>
      <c r="D461" s="76">
        <v>3519853.1</v>
      </c>
      <c r="E461" s="11" t="s">
        <v>79</v>
      </c>
      <c r="F461" s="15">
        <v>3187</v>
      </c>
      <c r="G461" s="58">
        <v>8.6999999999999993</v>
      </c>
      <c r="H461" s="59">
        <v>20</v>
      </c>
      <c r="I461" s="60">
        <v>374</v>
      </c>
      <c r="J461" s="73"/>
      <c r="K461" s="73"/>
      <c r="L461" s="28">
        <v>177</v>
      </c>
      <c r="M461" s="73">
        <v>26</v>
      </c>
      <c r="N461" s="73">
        <v>55</v>
      </c>
      <c r="O461" s="73">
        <v>58</v>
      </c>
      <c r="P461" s="60">
        <v>3300</v>
      </c>
      <c r="Q461" s="29">
        <v>2.8</v>
      </c>
      <c r="R461" s="29">
        <v>2.5</v>
      </c>
      <c r="S461" s="84">
        <v>0.05</v>
      </c>
      <c r="T461" s="73">
        <v>2.5</v>
      </c>
      <c r="U461" s="73">
        <v>5.3</v>
      </c>
      <c r="V461" s="73">
        <v>15.8</v>
      </c>
      <c r="W461" s="73">
        <v>18.399999999999999</v>
      </c>
      <c r="X461" s="73">
        <v>0.49</v>
      </c>
      <c r="Y461" s="73">
        <v>1.1200000000000001</v>
      </c>
      <c r="Z461" s="28">
        <v>870</v>
      </c>
      <c r="AA461" s="28">
        <v>940</v>
      </c>
      <c r="AB461" s="26">
        <v>1</v>
      </c>
      <c r="AC461" s="28">
        <v>21</v>
      </c>
      <c r="AD461" s="28"/>
      <c r="AE461" s="28">
        <v>240</v>
      </c>
      <c r="AF461" s="28"/>
      <c r="AG461" s="60"/>
      <c r="AH461" s="77">
        <v>2.5000000000000001E-2</v>
      </c>
      <c r="AI461" s="72">
        <v>1E-3</v>
      </c>
      <c r="AJ461" s="72"/>
      <c r="AK461" s="73"/>
      <c r="AL461" s="73"/>
      <c r="AM461" s="73"/>
      <c r="AN461" s="73"/>
      <c r="AO461" s="73"/>
      <c r="AP461" s="72"/>
      <c r="AQ461" s="72"/>
      <c r="AR461" s="72"/>
      <c r="AS461" s="72"/>
      <c r="AT461" s="28">
        <v>2000</v>
      </c>
      <c r="AU461" s="73">
        <v>7.0000000000000007E-2</v>
      </c>
      <c r="AV461" s="77">
        <v>0.01</v>
      </c>
      <c r="AW461" s="77">
        <v>0.05</v>
      </c>
      <c r="AX461" s="73">
        <v>3.7000000000000002E-3</v>
      </c>
      <c r="AY461" s="73">
        <v>0.01</v>
      </c>
      <c r="AZ461" s="73">
        <v>8.0000000000000002E-3</v>
      </c>
      <c r="BA461" s="73">
        <v>5.6000000000000001E-2</v>
      </c>
      <c r="BB461" s="73">
        <v>0.5</v>
      </c>
      <c r="BC461" s="77">
        <v>1E-3</v>
      </c>
      <c r="BD461" s="73">
        <v>2.5</v>
      </c>
      <c r="BE461" s="73">
        <v>1.2E-2</v>
      </c>
      <c r="BF461" s="73">
        <v>0.68</v>
      </c>
      <c r="BG461" s="73">
        <v>0.76</v>
      </c>
      <c r="BH461" s="77">
        <v>1.0500000000000001E-2</v>
      </c>
      <c r="BI461" s="77">
        <v>5.5E-2</v>
      </c>
      <c r="BJ461" s="73">
        <v>2.8E-3</v>
      </c>
      <c r="BK461" s="77">
        <v>5.4999999999999997E-3</v>
      </c>
      <c r="BL461" s="73">
        <v>8.0999999999999996E-3</v>
      </c>
      <c r="BM461" s="73">
        <v>5.8000000000000003E-2</v>
      </c>
      <c r="BN461" s="73">
        <v>0.55000000000000004</v>
      </c>
      <c r="BO461" s="77">
        <v>1.0499999999999999E-3</v>
      </c>
      <c r="BP461" s="73">
        <v>2.5</v>
      </c>
      <c r="BQ461" s="73">
        <v>1.2999999999999999E-2</v>
      </c>
      <c r="BR461" s="73">
        <v>0.68</v>
      </c>
      <c r="BS461" s="73"/>
      <c r="BT461" s="73"/>
      <c r="BU461" s="15"/>
      <c r="BV461" s="73"/>
      <c r="BW461" s="21"/>
      <c r="BX461" s="15"/>
      <c r="BY461" s="15"/>
      <c r="BZ461" s="15"/>
    </row>
    <row r="462" spans="1:78" ht="15" customHeight="1" x14ac:dyDescent="0.2">
      <c r="A462" s="55">
        <v>45384</v>
      </c>
      <c r="B462" s="56">
        <v>0.61805555555555558</v>
      </c>
      <c r="C462" s="14" t="s">
        <v>133</v>
      </c>
      <c r="D462" s="76">
        <v>3530523.1</v>
      </c>
      <c r="E462" s="11" t="s">
        <v>79</v>
      </c>
      <c r="F462" s="15">
        <v>3066</v>
      </c>
      <c r="G462" s="58">
        <v>8.6</v>
      </c>
      <c r="H462" s="60">
        <v>30</v>
      </c>
      <c r="I462" s="60">
        <v>426</v>
      </c>
      <c r="J462" s="60"/>
      <c r="K462" s="60"/>
      <c r="L462" s="60">
        <v>190</v>
      </c>
      <c r="M462" s="73">
        <v>15.9</v>
      </c>
      <c r="N462" s="73">
        <v>33</v>
      </c>
      <c r="O462" s="73">
        <v>41</v>
      </c>
      <c r="P462" s="73">
        <v>3800</v>
      </c>
      <c r="Q462" s="73">
        <v>0.62</v>
      </c>
      <c r="R462" s="77">
        <v>0.05</v>
      </c>
      <c r="S462" s="77">
        <v>0.05</v>
      </c>
      <c r="T462" s="77">
        <v>0.05</v>
      </c>
      <c r="U462" s="73">
        <v>0.63</v>
      </c>
      <c r="V462" s="73">
        <v>10.3</v>
      </c>
      <c r="W462" s="73">
        <v>10.3</v>
      </c>
      <c r="X462" s="73">
        <v>1.2</v>
      </c>
      <c r="Y462" s="61">
        <v>1.77</v>
      </c>
      <c r="Z462" s="60">
        <v>1150</v>
      </c>
      <c r="AA462" s="60">
        <v>1100</v>
      </c>
      <c r="AB462" s="73">
        <v>4</v>
      </c>
      <c r="AC462" s="60">
        <v>14</v>
      </c>
      <c r="AD462" s="60"/>
      <c r="AE462" s="60">
        <v>360</v>
      </c>
      <c r="AF462" s="60"/>
      <c r="AG462" s="60"/>
      <c r="AH462" s="77">
        <v>2.5000000000000001E-2</v>
      </c>
      <c r="AI462" s="72">
        <v>1E-3</v>
      </c>
      <c r="AJ462" s="72"/>
      <c r="AK462" s="73"/>
      <c r="AL462" s="73"/>
      <c r="AM462" s="73"/>
      <c r="AN462" s="73"/>
      <c r="AO462" s="73"/>
      <c r="AP462" s="72"/>
      <c r="AQ462" s="72"/>
      <c r="AR462" s="72"/>
      <c r="AS462" s="72"/>
      <c r="AT462" s="60">
        <v>700</v>
      </c>
      <c r="AU462" s="73">
        <v>7.0000000000000007E-2</v>
      </c>
      <c r="AV462" s="77">
        <v>0.01</v>
      </c>
      <c r="AW462" s="77">
        <v>0.05</v>
      </c>
      <c r="AX462" s="73">
        <v>2.5000000000000001E-3</v>
      </c>
      <c r="AY462" s="77">
        <v>5.0000000000000001E-3</v>
      </c>
      <c r="AZ462" s="73">
        <v>8.0000000000000002E-3</v>
      </c>
      <c r="BA462" s="73">
        <v>2.8000000000000001E-2</v>
      </c>
      <c r="BB462" s="77">
        <v>0.2</v>
      </c>
      <c r="BC462" s="77">
        <v>1E-3</v>
      </c>
      <c r="BD462" s="73">
        <v>2.9</v>
      </c>
      <c r="BE462" s="73">
        <v>1.6E-2</v>
      </c>
      <c r="BF462" s="73">
        <v>0.73</v>
      </c>
      <c r="BG462" s="73">
        <v>0.32</v>
      </c>
      <c r="BH462" s="77">
        <v>1.0500000000000001E-2</v>
      </c>
      <c r="BI462" s="77">
        <v>5.5E-2</v>
      </c>
      <c r="BJ462" s="73">
        <v>2.7000000000000001E-3</v>
      </c>
      <c r="BK462" s="73">
        <v>1.2E-2</v>
      </c>
      <c r="BL462" s="73">
        <v>7.9000000000000008E-3</v>
      </c>
      <c r="BM462" s="73">
        <v>3.4000000000000002E-2</v>
      </c>
      <c r="BN462" s="77">
        <v>0.21</v>
      </c>
      <c r="BO462" s="77">
        <v>1.0499999999999999E-3</v>
      </c>
      <c r="BP462" s="73">
        <v>3.1</v>
      </c>
      <c r="BQ462" s="73">
        <v>1.6E-2</v>
      </c>
      <c r="BR462" s="73">
        <v>0.76</v>
      </c>
      <c r="BS462" s="60">
        <v>112</v>
      </c>
      <c r="BT462" s="60"/>
      <c r="BU462" s="15"/>
      <c r="BV462" s="73"/>
      <c r="BW462" s="21"/>
      <c r="BX462" s="15"/>
      <c r="BY462" s="15"/>
      <c r="BZ462" s="15"/>
    </row>
    <row r="463" spans="1:78" ht="15" customHeight="1" x14ac:dyDescent="0.2">
      <c r="A463" s="55">
        <v>45389</v>
      </c>
      <c r="B463" s="56">
        <v>0.61597222222222225</v>
      </c>
      <c r="C463" s="14" t="s">
        <v>133</v>
      </c>
      <c r="D463" s="76">
        <v>3536723.1</v>
      </c>
      <c r="E463" s="11" t="s">
        <v>79</v>
      </c>
      <c r="F463" s="15">
        <v>3424</v>
      </c>
      <c r="G463" s="58">
        <v>8.5</v>
      </c>
      <c r="H463" s="60">
        <v>32</v>
      </c>
      <c r="I463" s="60">
        <v>421</v>
      </c>
      <c r="J463" s="89"/>
      <c r="K463" s="89"/>
      <c r="L463" s="60">
        <v>185</v>
      </c>
      <c r="M463" s="73">
        <v>88</v>
      </c>
      <c r="N463" s="73">
        <v>106</v>
      </c>
      <c r="O463" s="73">
        <v>132</v>
      </c>
      <c r="P463" s="73">
        <v>3700</v>
      </c>
      <c r="Q463" s="73">
        <v>1.34</v>
      </c>
      <c r="R463" s="77">
        <v>0.05</v>
      </c>
      <c r="S463" s="77">
        <v>0.05</v>
      </c>
      <c r="T463" s="77">
        <v>0.05</v>
      </c>
      <c r="U463" s="73">
        <v>1.37</v>
      </c>
      <c r="V463" s="73">
        <v>15.4</v>
      </c>
      <c r="W463" s="73">
        <v>15.4</v>
      </c>
      <c r="X463" s="73">
        <v>1.2</v>
      </c>
      <c r="Y463" s="61">
        <v>2.1</v>
      </c>
      <c r="Z463" s="60">
        <v>1240</v>
      </c>
      <c r="AA463" s="60">
        <v>1140</v>
      </c>
      <c r="AB463" s="73">
        <v>5</v>
      </c>
      <c r="AC463" s="60">
        <v>33</v>
      </c>
      <c r="AD463" s="60"/>
      <c r="AE463" s="60">
        <v>390</v>
      </c>
      <c r="AF463" s="60"/>
      <c r="AG463" s="60"/>
      <c r="AH463" s="77">
        <v>2.5000000000000001E-2</v>
      </c>
      <c r="AI463" s="72">
        <v>1E-3</v>
      </c>
      <c r="AJ463" s="72"/>
      <c r="AK463" s="73"/>
      <c r="AL463" s="73"/>
      <c r="AM463" s="73"/>
      <c r="AN463" s="73"/>
      <c r="AO463" s="73"/>
      <c r="AP463" s="72"/>
      <c r="AQ463" s="72"/>
      <c r="AR463" s="72"/>
      <c r="AS463" s="72"/>
      <c r="AT463" s="68">
        <v>500</v>
      </c>
      <c r="AU463" s="73">
        <v>0.2</v>
      </c>
      <c r="AV463" s="77">
        <v>0.01</v>
      </c>
      <c r="AW463" s="77">
        <v>0.05</v>
      </c>
      <c r="AX463" s="73">
        <v>2.8E-3</v>
      </c>
      <c r="AY463" s="73">
        <v>0.01</v>
      </c>
      <c r="AZ463" s="73">
        <v>7.0000000000000001E-3</v>
      </c>
      <c r="BA463" s="73">
        <v>4.7E-2</v>
      </c>
      <c r="BB463" s="73">
        <v>0.5</v>
      </c>
      <c r="BC463" s="77">
        <v>1E-3</v>
      </c>
      <c r="BD463" s="73">
        <v>2.9</v>
      </c>
      <c r="BE463" s="73">
        <v>1.4999999999999999E-2</v>
      </c>
      <c r="BF463" s="73">
        <v>0.75</v>
      </c>
      <c r="BG463" s="73">
        <v>4.8</v>
      </c>
      <c r="BH463" s="77">
        <v>5.5E-2</v>
      </c>
      <c r="BI463" s="77">
        <v>0.26500000000000001</v>
      </c>
      <c r="BJ463" s="77">
        <v>2.65E-3</v>
      </c>
      <c r="BK463" s="77">
        <v>2.65E-3</v>
      </c>
      <c r="BL463" s="77">
        <v>1.0500000000000001E-2</v>
      </c>
      <c r="BM463" s="73">
        <v>5.5E-2</v>
      </c>
      <c r="BN463" s="62">
        <v>1.05</v>
      </c>
      <c r="BO463" s="77">
        <v>5.4999999999999997E-3</v>
      </c>
      <c r="BP463" s="73">
        <v>2.8</v>
      </c>
      <c r="BQ463" s="77">
        <v>2.6499999999999999E-2</v>
      </c>
      <c r="BR463" s="73">
        <v>0.66</v>
      </c>
      <c r="BS463" s="89"/>
      <c r="BT463" s="89"/>
      <c r="BU463" s="15"/>
      <c r="BV463" s="73"/>
      <c r="BW463" s="21"/>
      <c r="BX463" s="15"/>
      <c r="BY463" s="15"/>
      <c r="BZ463" s="15"/>
    </row>
    <row r="464" spans="1:78" ht="15" customHeight="1" x14ac:dyDescent="0.2">
      <c r="A464" s="13">
        <v>45389</v>
      </c>
      <c r="B464" s="56">
        <v>0.29166666666666669</v>
      </c>
      <c r="C464" s="11" t="s">
        <v>78</v>
      </c>
      <c r="D464" s="11">
        <v>3535150.3</v>
      </c>
      <c r="E464" s="11" t="s">
        <v>79</v>
      </c>
      <c r="F464" s="15">
        <v>3424</v>
      </c>
      <c r="G464" s="58">
        <v>8.5</v>
      </c>
      <c r="H464" s="59">
        <v>20</v>
      </c>
      <c r="I464" s="60">
        <v>424</v>
      </c>
      <c r="J464" s="60"/>
      <c r="K464" s="60"/>
      <c r="L464" s="60"/>
      <c r="M464" s="73">
        <v>29</v>
      </c>
      <c r="N464" s="73">
        <v>62</v>
      </c>
      <c r="O464" s="73">
        <v>73</v>
      </c>
      <c r="P464" s="60">
        <v>3700</v>
      </c>
      <c r="Q464" s="73">
        <v>1.07</v>
      </c>
      <c r="R464" s="77">
        <f>0.5* 0.1</f>
        <v>0.05</v>
      </c>
      <c r="S464" s="77">
        <f>0.5* 0.08</f>
        <v>0.04</v>
      </c>
      <c r="T464" s="77">
        <f>0.5* 0.08</f>
        <v>0.04</v>
      </c>
      <c r="U464" s="73">
        <v>1.1100000000000001</v>
      </c>
      <c r="V464" s="73">
        <v>17</v>
      </c>
      <c r="W464" s="73">
        <v>17</v>
      </c>
      <c r="X464" s="73">
        <v>1.4</v>
      </c>
      <c r="Y464" s="73">
        <v>2.2999999999999998</v>
      </c>
      <c r="Z464" s="60">
        <v>1070</v>
      </c>
      <c r="AA464" s="60">
        <v>1080</v>
      </c>
      <c r="AB464" s="60">
        <v>4</v>
      </c>
      <c r="AC464" s="60">
        <v>25</v>
      </c>
      <c r="AD464" s="60"/>
      <c r="AE464" s="60"/>
      <c r="AF464" s="60"/>
      <c r="AG464" s="60">
        <v>520</v>
      </c>
      <c r="AH464" s="70">
        <v>0.1</v>
      </c>
      <c r="AI464" s="90">
        <v>3.0000000000000001E-3</v>
      </c>
      <c r="AJ464" s="72"/>
      <c r="AK464" s="60"/>
      <c r="AL464" s="60"/>
      <c r="AM464" s="60"/>
      <c r="AN464" s="60"/>
      <c r="AO464" s="60"/>
      <c r="AP464" s="72"/>
      <c r="AQ464" s="72"/>
      <c r="AR464" s="72"/>
      <c r="AS464" s="72"/>
      <c r="AT464" s="68">
        <f>1000/2</f>
        <v>500</v>
      </c>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21"/>
      <c r="BX464" s="15"/>
      <c r="BY464" s="15"/>
      <c r="BZ464" s="15"/>
    </row>
    <row r="465" spans="1:78" ht="15" customHeight="1" x14ac:dyDescent="0.2">
      <c r="A465" s="13">
        <v>45390</v>
      </c>
      <c r="B465" s="56">
        <v>0.32430555555555557</v>
      </c>
      <c r="C465" s="11" t="s">
        <v>78</v>
      </c>
      <c r="D465" s="11">
        <v>3535150.1</v>
      </c>
      <c r="E465" s="11" t="s">
        <v>80</v>
      </c>
      <c r="F465" s="11"/>
      <c r="G465" s="59">
        <v>3</v>
      </c>
      <c r="H465" s="73">
        <v>20</v>
      </c>
      <c r="I465" s="73">
        <v>101.1</v>
      </c>
      <c r="J465" s="73"/>
      <c r="K465" s="73"/>
      <c r="L465" s="73"/>
      <c r="M465" s="73">
        <v>18.8</v>
      </c>
      <c r="N465" s="73">
        <v>4</v>
      </c>
      <c r="O465" s="73">
        <v>51</v>
      </c>
      <c r="P465" s="73">
        <v>490</v>
      </c>
      <c r="Q465" s="73">
        <v>2.7E-2</v>
      </c>
      <c r="R465" s="77">
        <f>0.5* 0.002</f>
        <v>1E-3</v>
      </c>
      <c r="S465" s="73">
        <v>3.5999999999999997E-2</v>
      </c>
      <c r="T465" s="73">
        <v>3.5999999999999997E-2</v>
      </c>
      <c r="U465" s="73">
        <v>6.3E-2</v>
      </c>
      <c r="V465" s="73">
        <v>0.27</v>
      </c>
      <c r="W465" s="73">
        <v>0.31</v>
      </c>
      <c r="X465" s="73">
        <v>3.4000000000000002E-2</v>
      </c>
      <c r="Y465" s="73">
        <v>0.05</v>
      </c>
      <c r="Z465" s="77">
        <f>0.5* 6</f>
        <v>3</v>
      </c>
      <c r="AA465" s="73">
        <v>35</v>
      </c>
      <c r="AB465" s="77">
        <f>0.5* 2</f>
        <v>1</v>
      </c>
      <c r="AC465" s="77">
        <f>0.5* 2</f>
        <v>1</v>
      </c>
      <c r="AD465" s="73"/>
      <c r="AE465" s="73"/>
      <c r="AF465" s="73"/>
      <c r="AG465" s="73"/>
      <c r="AH465" s="73">
        <v>6.0000000000000001E-3</v>
      </c>
      <c r="AI465" s="73">
        <v>6.0000000000000001E-3</v>
      </c>
      <c r="AJ465" s="73"/>
      <c r="AK465" s="73"/>
      <c r="AL465" s="73"/>
      <c r="AM465" s="73"/>
      <c r="AN465" s="73"/>
      <c r="AO465" s="73"/>
      <c r="AP465" s="73"/>
      <c r="AQ465" s="73"/>
      <c r="AR465" s="73"/>
      <c r="AS465" s="73">
        <v>2.4</v>
      </c>
      <c r="AT465" s="68">
        <f>0.5* 1</f>
        <v>0.5</v>
      </c>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v>0.26</v>
      </c>
      <c r="BV465" s="15" t="s">
        <v>86</v>
      </c>
      <c r="BW465" s="21">
        <v>30</v>
      </c>
      <c r="BX465" s="15">
        <v>0</v>
      </c>
      <c r="BY465" s="15">
        <v>0</v>
      </c>
      <c r="BZ465" s="15" t="s">
        <v>82</v>
      </c>
    </row>
    <row r="466" spans="1:78" ht="15" customHeight="1" x14ac:dyDescent="0.2">
      <c r="A466" s="13">
        <v>45390</v>
      </c>
      <c r="B466" s="56">
        <v>0.34027777777777779</v>
      </c>
      <c r="C466" s="11" t="s">
        <v>78</v>
      </c>
      <c r="D466" s="11">
        <v>3535150.2</v>
      </c>
      <c r="E466" s="11" t="s">
        <v>83</v>
      </c>
      <c r="F466" s="11"/>
      <c r="G466" s="73">
        <v>3.3</v>
      </c>
      <c r="H466" s="73">
        <v>20</v>
      </c>
      <c r="I466" s="73">
        <v>83</v>
      </c>
      <c r="J466" s="73"/>
      <c r="K466" s="73"/>
      <c r="L466" s="73"/>
      <c r="M466" s="73">
        <v>30</v>
      </c>
      <c r="N466" s="73">
        <v>6</v>
      </c>
      <c r="O466" s="73">
        <v>55</v>
      </c>
      <c r="P466" s="73">
        <v>560</v>
      </c>
      <c r="Q466" s="73">
        <v>4.2000000000000003E-2</v>
      </c>
      <c r="R466" s="77">
        <f>0.5* 0.002</f>
        <v>1E-3</v>
      </c>
      <c r="S466" s="73">
        <v>3.4000000000000002E-2</v>
      </c>
      <c r="T466" s="73">
        <v>3.5000000000000003E-2</v>
      </c>
      <c r="U466" s="73">
        <v>7.5999999999999998E-2</v>
      </c>
      <c r="V466" s="73">
        <v>0.23</v>
      </c>
      <c r="W466" s="73">
        <v>0.27</v>
      </c>
      <c r="X466" s="73">
        <v>0.01</v>
      </c>
      <c r="Y466" s="73">
        <v>8.6999999999999994E-2</v>
      </c>
      <c r="Z466" s="73">
        <v>9</v>
      </c>
      <c r="AA466" s="73">
        <v>36</v>
      </c>
      <c r="AB466" s="77">
        <f>0.5* 2</f>
        <v>1</v>
      </c>
      <c r="AC466" s="77">
        <f>0.5* 2</f>
        <v>1</v>
      </c>
      <c r="AD466" s="73"/>
      <c r="AE466" s="73"/>
      <c r="AF466" s="73"/>
      <c r="AG466" s="73"/>
      <c r="AH466" s="73">
        <v>5.0000000000000001E-3</v>
      </c>
      <c r="AI466" s="73">
        <v>5.0000000000000001E-3</v>
      </c>
      <c r="AJ466" s="73"/>
      <c r="AK466" s="73"/>
      <c r="AL466" s="73"/>
      <c r="AM466" s="73"/>
      <c r="AN466" s="73"/>
      <c r="AO466" s="73"/>
      <c r="AP466" s="73"/>
      <c r="AQ466" s="73"/>
      <c r="AR466" s="73"/>
      <c r="AS466" s="73">
        <v>3.2</v>
      </c>
      <c r="AT466" s="68">
        <f>0.5* 10</f>
        <v>5</v>
      </c>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v>0.22</v>
      </c>
      <c r="BV466" s="15" t="s">
        <v>87</v>
      </c>
      <c r="BW466" s="21">
        <v>27.5</v>
      </c>
      <c r="BX466" s="15">
        <v>0</v>
      </c>
      <c r="BY466" s="15">
        <v>0</v>
      </c>
      <c r="BZ466" s="15" t="s">
        <v>82</v>
      </c>
    </row>
    <row r="467" spans="1:78" ht="15" customHeight="1" x14ac:dyDescent="0.2">
      <c r="A467" s="55">
        <v>45390</v>
      </c>
      <c r="B467" s="56">
        <v>0.5</v>
      </c>
      <c r="C467" s="14" t="s">
        <v>133</v>
      </c>
      <c r="D467" s="76">
        <v>3539044.1</v>
      </c>
      <c r="E467" s="11" t="s">
        <v>79</v>
      </c>
      <c r="F467" s="15">
        <v>3127</v>
      </c>
      <c r="G467" s="58">
        <v>8.5</v>
      </c>
      <c r="H467" s="60">
        <v>32</v>
      </c>
      <c r="I467" s="60">
        <v>439</v>
      </c>
      <c r="J467" s="89"/>
      <c r="K467" s="89"/>
      <c r="L467" s="60">
        <v>200</v>
      </c>
      <c r="M467" s="73">
        <v>53</v>
      </c>
      <c r="N467" s="73">
        <v>72</v>
      </c>
      <c r="O467" s="73">
        <v>82</v>
      </c>
      <c r="P467" s="73">
        <v>3900</v>
      </c>
      <c r="Q467" s="73">
        <v>2.9</v>
      </c>
      <c r="R467" s="77">
        <v>0.05</v>
      </c>
      <c r="S467" s="77">
        <v>0.05</v>
      </c>
      <c r="T467" s="77">
        <v>0.05</v>
      </c>
      <c r="U467" s="73">
        <v>2.9</v>
      </c>
      <c r="V467" s="73">
        <v>17.899999999999999</v>
      </c>
      <c r="W467" s="73">
        <v>17.899999999999999</v>
      </c>
      <c r="X467" s="73">
        <v>1.4</v>
      </c>
      <c r="Y467" s="61">
        <v>2.4</v>
      </c>
      <c r="Z467" s="60">
        <v>1130</v>
      </c>
      <c r="AA467" s="60">
        <v>1260</v>
      </c>
      <c r="AB467" s="73">
        <v>4</v>
      </c>
      <c r="AC467" s="60">
        <v>32</v>
      </c>
      <c r="AD467" s="60"/>
      <c r="AE467" s="60">
        <v>410</v>
      </c>
      <c r="AF467" s="60"/>
      <c r="AG467" s="60"/>
      <c r="AH467" s="77">
        <v>2.5000000000000001E-2</v>
      </c>
      <c r="AI467" s="72">
        <v>1E-3</v>
      </c>
      <c r="AJ467" s="72"/>
      <c r="AK467" s="73"/>
      <c r="AL467" s="73"/>
      <c r="AM467" s="73"/>
      <c r="AN467" s="73"/>
      <c r="AO467" s="73"/>
      <c r="AP467" s="72"/>
      <c r="AQ467" s="72"/>
      <c r="AR467" s="72"/>
      <c r="AS467" s="72"/>
      <c r="AT467" s="60">
        <v>2000</v>
      </c>
      <c r="AU467" s="77">
        <v>0.03</v>
      </c>
      <c r="AV467" s="77">
        <v>0.01</v>
      </c>
      <c r="AW467" s="77">
        <v>0.05</v>
      </c>
      <c r="AX467" s="73">
        <v>2.5000000000000001E-3</v>
      </c>
      <c r="AY467" s="73">
        <v>1.2E-2</v>
      </c>
      <c r="AZ467" s="73">
        <v>8.0000000000000002E-3</v>
      </c>
      <c r="BA467" s="73">
        <v>4.3999999999999997E-2</v>
      </c>
      <c r="BB467" s="73">
        <v>0.4</v>
      </c>
      <c r="BC467" s="77">
        <v>1E-3</v>
      </c>
      <c r="BD467" s="73">
        <v>2.9</v>
      </c>
      <c r="BE467" s="73">
        <v>1.6E-2</v>
      </c>
      <c r="BF467" s="73">
        <v>0.77</v>
      </c>
      <c r="BG467" s="73">
        <v>1.08</v>
      </c>
      <c r="BH467" s="77">
        <v>1.0500000000000001E-2</v>
      </c>
      <c r="BI467" s="77">
        <v>5.5E-2</v>
      </c>
      <c r="BJ467" s="73">
        <v>2.7000000000000001E-3</v>
      </c>
      <c r="BK467" s="73">
        <v>1.2E-2</v>
      </c>
      <c r="BL467" s="73">
        <v>7.4999999999999997E-3</v>
      </c>
      <c r="BM467" s="73">
        <v>4.9000000000000002E-2</v>
      </c>
      <c r="BN467" s="73">
        <v>0.47</v>
      </c>
      <c r="BO467" s="77">
        <v>1.0499999999999999E-3</v>
      </c>
      <c r="BP467" s="73">
        <v>3</v>
      </c>
      <c r="BQ467" s="73">
        <v>1.6E-2</v>
      </c>
      <c r="BR467" s="73">
        <v>0.76</v>
      </c>
      <c r="BS467" s="89"/>
      <c r="BT467" s="89"/>
      <c r="BU467" s="15"/>
      <c r="BV467" s="73"/>
      <c r="BW467" s="21"/>
      <c r="BX467" s="15"/>
      <c r="BY467" s="15"/>
      <c r="BZ467" s="15"/>
    </row>
    <row r="468" spans="1:78" ht="15" customHeight="1" x14ac:dyDescent="0.2">
      <c r="A468" s="55">
        <v>45392</v>
      </c>
      <c r="B468" s="56">
        <v>0.5</v>
      </c>
      <c r="C468" s="14" t="s">
        <v>133</v>
      </c>
      <c r="D468" s="76">
        <v>3544389.4</v>
      </c>
      <c r="E468" s="11" t="s">
        <v>79</v>
      </c>
      <c r="F468" s="15">
        <v>3455</v>
      </c>
      <c r="G468" s="58">
        <v>8.6</v>
      </c>
      <c r="H468" s="60">
        <v>32</v>
      </c>
      <c r="I468" s="60">
        <v>466</v>
      </c>
      <c r="J468" s="89"/>
      <c r="K468" s="89"/>
      <c r="L468" s="60">
        <v>199</v>
      </c>
      <c r="M468" s="73">
        <v>39</v>
      </c>
      <c r="N468" s="73">
        <v>51</v>
      </c>
      <c r="O468" s="73">
        <v>71</v>
      </c>
      <c r="P468" s="73">
        <v>4000</v>
      </c>
      <c r="Q468" s="73">
        <v>13</v>
      </c>
      <c r="R468" s="73">
        <v>2.2000000000000002</v>
      </c>
      <c r="S468" s="77">
        <v>0.05</v>
      </c>
      <c r="T468" s="73">
        <v>2.1</v>
      </c>
      <c r="U468" s="73">
        <v>15.1</v>
      </c>
      <c r="V468" s="73">
        <v>29</v>
      </c>
      <c r="W468" s="73">
        <v>31</v>
      </c>
      <c r="X468" s="73">
        <v>5.5</v>
      </c>
      <c r="Y468" s="59">
        <v>5.9</v>
      </c>
      <c r="Z468" s="60">
        <v>1180</v>
      </c>
      <c r="AA468" s="60">
        <v>1240</v>
      </c>
      <c r="AB468" s="73">
        <v>3</v>
      </c>
      <c r="AC468" s="60">
        <v>36</v>
      </c>
      <c r="AD468" s="60"/>
      <c r="AE468" s="60">
        <v>440</v>
      </c>
      <c r="AF468" s="60"/>
      <c r="AG468" s="60"/>
      <c r="AH468" s="77">
        <v>2.5000000000000001E-2</v>
      </c>
      <c r="AI468" s="72">
        <v>1E-3</v>
      </c>
      <c r="AJ468" s="72"/>
      <c r="AK468" s="73"/>
      <c r="AL468" s="73"/>
      <c r="AM468" s="73"/>
      <c r="AN468" s="73"/>
      <c r="AO468" s="73"/>
      <c r="AP468" s="72"/>
      <c r="AQ468" s="72"/>
      <c r="AR468" s="72"/>
      <c r="AS468" s="72"/>
      <c r="AT468" s="60"/>
      <c r="AU468" s="77">
        <v>0.03</v>
      </c>
      <c r="AV468" s="77">
        <v>0.01</v>
      </c>
      <c r="AW468" s="77">
        <v>0.05</v>
      </c>
      <c r="AX468" s="73">
        <v>3.0000000000000001E-3</v>
      </c>
      <c r="AY468" s="73">
        <v>1.2E-2</v>
      </c>
      <c r="AZ468" s="73">
        <v>8.0000000000000002E-3</v>
      </c>
      <c r="BA468" s="73">
        <v>8.5000000000000006E-2</v>
      </c>
      <c r="BB468" s="73">
        <v>0.5</v>
      </c>
      <c r="BC468" s="77">
        <v>1E-3</v>
      </c>
      <c r="BD468" s="73">
        <v>2.8</v>
      </c>
      <c r="BE468" s="73">
        <v>1.4999999999999999E-2</v>
      </c>
      <c r="BF468" s="73">
        <v>0.76</v>
      </c>
      <c r="BG468" s="73">
        <v>0.3</v>
      </c>
      <c r="BH468" s="77">
        <v>1.0500000000000001E-2</v>
      </c>
      <c r="BI468" s="77">
        <v>5.5E-2</v>
      </c>
      <c r="BJ468" s="73">
        <v>3.0999999999999999E-3</v>
      </c>
      <c r="BK468" s="73">
        <v>1.2999999999999999E-2</v>
      </c>
      <c r="BL468" s="73">
        <v>6.8999999999999999E-3</v>
      </c>
      <c r="BM468" s="73">
        <v>9.5000000000000001E-2</v>
      </c>
      <c r="BN468" s="73">
        <v>0.5</v>
      </c>
      <c r="BO468" s="77">
        <v>1.0499999999999999E-3</v>
      </c>
      <c r="BP468" s="73">
        <v>2.8</v>
      </c>
      <c r="BQ468" s="73">
        <v>1.4E-2</v>
      </c>
      <c r="BR468" s="73">
        <v>0.79</v>
      </c>
      <c r="BS468" s="89"/>
      <c r="BT468" s="89"/>
      <c r="BU468" s="15"/>
      <c r="BV468" s="73"/>
      <c r="BW468" s="21"/>
      <c r="BX468" s="15"/>
      <c r="BY468" s="15"/>
      <c r="BZ468" s="15"/>
    </row>
    <row r="469" spans="1:78" ht="15" customHeight="1" x14ac:dyDescent="0.2">
      <c r="A469" s="13">
        <v>45418</v>
      </c>
      <c r="B469" s="56">
        <v>0.3125</v>
      </c>
      <c r="C469" s="11" t="s">
        <v>78</v>
      </c>
      <c r="D469" s="11">
        <v>3573719.3</v>
      </c>
      <c r="E469" s="11" t="s">
        <v>79</v>
      </c>
      <c r="F469" s="28">
        <v>3389.57</v>
      </c>
      <c r="G469" s="58">
        <v>8.6</v>
      </c>
      <c r="H469" s="59">
        <v>16</v>
      </c>
      <c r="I469" s="60">
        <v>442</v>
      </c>
      <c r="J469" s="60"/>
      <c r="K469" s="60"/>
      <c r="L469" s="60"/>
      <c r="M469" s="73">
        <v>20</v>
      </c>
      <c r="N469" s="73">
        <v>43</v>
      </c>
      <c r="O469" s="73">
        <v>58</v>
      </c>
      <c r="P469" s="60">
        <v>3800</v>
      </c>
      <c r="Q469" s="73">
        <v>2.2000000000000002</v>
      </c>
      <c r="R469" s="73">
        <v>0.4</v>
      </c>
      <c r="S469" s="73">
        <v>0.19</v>
      </c>
      <c r="T469" s="73">
        <v>0.59</v>
      </c>
      <c r="U469" s="73">
        <v>2.8</v>
      </c>
      <c r="V469" s="73">
        <v>15.8</v>
      </c>
      <c r="W469" s="73">
        <v>16.399999999999999</v>
      </c>
      <c r="X469" s="73">
        <v>1.7</v>
      </c>
      <c r="Y469" s="73">
        <v>2.4</v>
      </c>
      <c r="Z469" s="60">
        <v>1050</v>
      </c>
      <c r="AA469" s="60">
        <v>12330</v>
      </c>
      <c r="AB469" s="60">
        <v>4</v>
      </c>
      <c r="AC469" s="60">
        <v>25</v>
      </c>
      <c r="AD469" s="60"/>
      <c r="AE469" s="60"/>
      <c r="AF469" s="60"/>
      <c r="AG469" s="60">
        <v>460</v>
      </c>
      <c r="AH469" s="63">
        <f>0.05/2</f>
        <v>2.5000000000000001E-2</v>
      </c>
      <c r="AI469" s="72">
        <f>0.002/2</f>
        <v>1E-3</v>
      </c>
      <c r="AJ469" s="72"/>
      <c r="AK469" s="60"/>
      <c r="AL469" s="60"/>
      <c r="AM469" s="60"/>
      <c r="AN469" s="60"/>
      <c r="AO469" s="60"/>
      <c r="AP469" s="72"/>
      <c r="AQ469" s="72"/>
      <c r="AR469" s="72"/>
      <c r="AS469" s="72"/>
      <c r="AT469" s="60">
        <v>1000</v>
      </c>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21"/>
      <c r="BX469" s="15"/>
      <c r="BY469" s="15"/>
      <c r="BZ469" s="15"/>
    </row>
    <row r="470" spans="1:78" ht="15" customHeight="1" x14ac:dyDescent="0.2">
      <c r="A470" s="13">
        <v>45419</v>
      </c>
      <c r="B470" s="56">
        <v>0.36805555555555558</v>
      </c>
      <c r="C470" s="11" t="s">
        <v>78</v>
      </c>
      <c r="D470" s="11">
        <v>3573719.1</v>
      </c>
      <c r="E470" s="11" t="s">
        <v>80</v>
      </c>
      <c r="F470" s="11"/>
      <c r="G470" s="73">
        <v>3.8</v>
      </c>
      <c r="H470" s="73">
        <v>7.8</v>
      </c>
      <c r="I470" s="73">
        <v>61</v>
      </c>
      <c r="J470" s="73"/>
      <c r="K470" s="73"/>
      <c r="L470" s="73"/>
      <c r="M470" s="73">
        <v>12.2</v>
      </c>
      <c r="N470" s="77">
        <f>0.5* 3</f>
        <v>1.5</v>
      </c>
      <c r="O470" s="73">
        <v>25</v>
      </c>
      <c r="P470" s="60">
        <v>430</v>
      </c>
      <c r="Q470" s="73">
        <v>4.2000000000000003E-2</v>
      </c>
      <c r="R470" s="77">
        <f>0.5* 0.002</f>
        <v>1E-3</v>
      </c>
      <c r="S470" s="73">
        <v>4.4999999999999998E-2</v>
      </c>
      <c r="T470" s="73">
        <v>4.4999999999999998E-2</v>
      </c>
      <c r="U470" s="73">
        <v>8.7999999999999995E-2</v>
      </c>
      <c r="V470" s="77">
        <f>0.5* 0.1</f>
        <v>0.05</v>
      </c>
      <c r="W470" s="73">
        <v>0.11</v>
      </c>
      <c r="X470" s="77">
        <f>0.5* 0.004</f>
        <v>2E-3</v>
      </c>
      <c r="Y470" s="73">
        <v>1.9E-2</v>
      </c>
      <c r="Z470" s="77">
        <f>0.5* 6</f>
        <v>3</v>
      </c>
      <c r="AA470" s="77">
        <f>0.5* 6</f>
        <v>3</v>
      </c>
      <c r="AB470" s="77">
        <f>0.5* 2</f>
        <v>1</v>
      </c>
      <c r="AC470" s="77">
        <f>0.5* 2</f>
        <v>1</v>
      </c>
      <c r="AD470" s="73"/>
      <c r="AE470" s="73"/>
      <c r="AF470" s="73"/>
      <c r="AG470" s="73"/>
      <c r="AH470" s="77">
        <f>0.5* 0.002</f>
        <v>1E-3</v>
      </c>
      <c r="AI470" s="77">
        <f>0.5* 0.002</f>
        <v>1E-3</v>
      </c>
      <c r="AJ470" s="73"/>
      <c r="AK470" s="73"/>
      <c r="AL470" s="73"/>
      <c r="AM470" s="73"/>
      <c r="AN470" s="73"/>
      <c r="AO470" s="73"/>
      <c r="AP470" s="73"/>
      <c r="AQ470" s="73"/>
      <c r="AR470" s="73"/>
      <c r="AS470" s="73">
        <v>0.4</v>
      </c>
      <c r="AT470" s="68">
        <f>0.5* 1</f>
        <v>0.5</v>
      </c>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21">
        <v>0.3</v>
      </c>
      <c r="BV470" s="15" t="s">
        <v>84</v>
      </c>
      <c r="BW470" s="21">
        <v>40</v>
      </c>
      <c r="BX470" s="15">
        <v>0</v>
      </c>
      <c r="BY470" s="15">
        <v>0</v>
      </c>
      <c r="BZ470" s="15" t="s">
        <v>82</v>
      </c>
    </row>
    <row r="471" spans="1:78" ht="15" customHeight="1" x14ac:dyDescent="0.2">
      <c r="A471" s="13">
        <v>45419</v>
      </c>
      <c r="B471" s="56">
        <v>0.34722222222222221</v>
      </c>
      <c r="C471" s="11" t="s">
        <v>78</v>
      </c>
      <c r="D471" s="11">
        <v>3573719.2</v>
      </c>
      <c r="E471" s="11" t="s">
        <v>83</v>
      </c>
      <c r="F471" s="11"/>
      <c r="G471" s="73">
        <v>4.5</v>
      </c>
      <c r="H471" s="73">
        <v>7.5</v>
      </c>
      <c r="I471" s="73">
        <v>57.6</v>
      </c>
      <c r="J471" s="73"/>
      <c r="K471" s="73"/>
      <c r="L471" s="73"/>
      <c r="M471" s="73">
        <v>21</v>
      </c>
      <c r="N471" s="73">
        <v>9</v>
      </c>
      <c r="O471" s="73">
        <v>46</v>
      </c>
      <c r="P471" s="60">
        <v>430</v>
      </c>
      <c r="Q471" s="73">
        <v>5.8999999999999997E-2</v>
      </c>
      <c r="R471" s="73">
        <v>4.0000000000000001E-3</v>
      </c>
      <c r="S471" s="73">
        <v>4.3999999999999997E-2</v>
      </c>
      <c r="T471" s="73">
        <v>4.8000000000000001E-2</v>
      </c>
      <c r="U471" s="73">
        <v>0.108</v>
      </c>
      <c r="V471" s="73">
        <v>0.19</v>
      </c>
      <c r="W471" s="73">
        <v>0.24</v>
      </c>
      <c r="X471" s="77">
        <f>0.5* 0.004</f>
        <v>2E-3</v>
      </c>
      <c r="Y471" s="73">
        <v>8.6999999999999994E-2</v>
      </c>
      <c r="Z471" s="77">
        <f>0.5* 6</f>
        <v>3</v>
      </c>
      <c r="AA471" s="73">
        <v>8</v>
      </c>
      <c r="AB471" s="77">
        <f>0.5* 2</f>
        <v>1</v>
      </c>
      <c r="AC471" s="77">
        <f>0.5* 2</f>
        <v>1</v>
      </c>
      <c r="AD471" s="73"/>
      <c r="AE471" s="73"/>
      <c r="AF471" s="73"/>
      <c r="AG471" s="73"/>
      <c r="AH471" s="77">
        <f>0.5* 0.002</f>
        <v>1E-3</v>
      </c>
      <c r="AI471" s="77">
        <f>0.5* 0.002</f>
        <v>1E-3</v>
      </c>
      <c r="AJ471" s="73"/>
      <c r="AK471" s="73"/>
      <c r="AL471" s="73"/>
      <c r="AM471" s="73"/>
      <c r="AN471" s="73"/>
      <c r="AO471" s="73"/>
      <c r="AP471" s="73"/>
      <c r="AQ471" s="73"/>
      <c r="AR471" s="73"/>
      <c r="AS471" s="73">
        <v>2.8</v>
      </c>
      <c r="AT471" s="68">
        <f>0.5* 10</f>
        <v>5</v>
      </c>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21">
        <v>0.2</v>
      </c>
      <c r="BV471" s="15" t="s">
        <v>93</v>
      </c>
      <c r="BW471" s="21">
        <v>32.5</v>
      </c>
      <c r="BX471" s="15">
        <v>0</v>
      </c>
      <c r="BY471" s="15">
        <v>0</v>
      </c>
      <c r="BZ471" s="15" t="s">
        <v>82</v>
      </c>
    </row>
    <row r="472" spans="1:78" ht="15" customHeight="1" x14ac:dyDescent="0.2">
      <c r="A472" s="13">
        <v>45421</v>
      </c>
      <c r="B472" s="56"/>
      <c r="C472" s="11" t="s">
        <v>90</v>
      </c>
      <c r="D472" s="11"/>
      <c r="E472" s="11" t="s">
        <v>80</v>
      </c>
      <c r="F472" s="11"/>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v>0.28000000000000003</v>
      </c>
      <c r="BV472" s="15"/>
      <c r="BW472" s="21"/>
      <c r="BX472" s="15"/>
      <c r="BY472" s="15"/>
      <c r="BZ472" s="15"/>
    </row>
    <row r="473" spans="1:78" ht="15" customHeight="1" x14ac:dyDescent="0.2">
      <c r="A473" s="13">
        <v>45421</v>
      </c>
      <c r="B473" s="56"/>
      <c r="C473" s="11" t="s">
        <v>90</v>
      </c>
      <c r="D473" s="11"/>
      <c r="E473" s="11" t="s">
        <v>83</v>
      </c>
      <c r="F473" s="11"/>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v>0.23</v>
      </c>
      <c r="BV473" s="15"/>
      <c r="BW473" s="21"/>
      <c r="BX473" s="15"/>
      <c r="BY473" s="15"/>
      <c r="BZ473" s="15"/>
    </row>
    <row r="474" spans="1:78" ht="15" customHeight="1" x14ac:dyDescent="0.2">
      <c r="A474" s="13">
        <v>45448</v>
      </c>
      <c r="B474" s="56">
        <v>0.375</v>
      </c>
      <c r="C474" s="11" t="s">
        <v>78</v>
      </c>
      <c r="D474" s="11">
        <v>3601275.1</v>
      </c>
      <c r="E474" s="11" t="s">
        <v>79</v>
      </c>
      <c r="F474" s="28">
        <v>3710.09</v>
      </c>
      <c r="G474" s="58">
        <v>8.6999999999999993</v>
      </c>
      <c r="H474" s="59">
        <v>10</v>
      </c>
      <c r="I474" s="60"/>
      <c r="J474" s="60"/>
      <c r="K474" s="60"/>
      <c r="L474" s="60"/>
      <c r="M474" s="73">
        <v>20</v>
      </c>
      <c r="N474" s="73">
        <v>61</v>
      </c>
      <c r="O474" s="73">
        <v>62</v>
      </c>
      <c r="P474" s="60"/>
      <c r="Q474" s="73">
        <v>0.45</v>
      </c>
      <c r="R474" s="77"/>
      <c r="S474" s="77"/>
      <c r="T474" s="77">
        <f>0.1/2</f>
        <v>0.05</v>
      </c>
      <c r="U474" s="73">
        <v>0.46</v>
      </c>
      <c r="V474" s="73">
        <v>14.2</v>
      </c>
      <c r="W474" s="73">
        <v>14.2</v>
      </c>
      <c r="X474" s="73">
        <v>0.25</v>
      </c>
      <c r="Y474" s="73">
        <v>0.98</v>
      </c>
      <c r="Z474" s="60"/>
      <c r="AA474" s="60"/>
      <c r="AB474" s="60">
        <v>4</v>
      </c>
      <c r="AC474" s="60">
        <v>8</v>
      </c>
      <c r="AD474" s="60"/>
      <c r="AE474" s="60"/>
      <c r="AF474" s="60"/>
      <c r="AG474" s="60"/>
      <c r="AH474" s="63">
        <f>0.1/2</f>
        <v>0.05</v>
      </c>
      <c r="AI474" s="72"/>
      <c r="AJ474" s="72"/>
      <c r="AK474" s="60"/>
      <c r="AL474" s="60"/>
      <c r="AM474" s="60"/>
      <c r="AN474" s="60"/>
      <c r="AO474" s="60"/>
      <c r="AP474" s="72"/>
      <c r="AQ474" s="72"/>
      <c r="AR474" s="72"/>
      <c r="AS474" s="72"/>
      <c r="AT474" s="60">
        <v>6000</v>
      </c>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21"/>
      <c r="BX474" s="15"/>
      <c r="BY474" s="15"/>
      <c r="BZ474" s="15"/>
    </row>
    <row r="475" spans="1:78" ht="15" customHeight="1" x14ac:dyDescent="0.2">
      <c r="A475" s="13">
        <v>45449</v>
      </c>
      <c r="B475" s="56">
        <v>0.35416666666666669</v>
      </c>
      <c r="C475" s="11" t="s">
        <v>78</v>
      </c>
      <c r="D475" s="11">
        <v>3601275.2</v>
      </c>
      <c r="E475" s="11" t="s">
        <v>80</v>
      </c>
      <c r="F475" s="11"/>
      <c r="G475" s="73">
        <v>4.5</v>
      </c>
      <c r="H475" s="73"/>
      <c r="I475" s="73"/>
      <c r="J475" s="73"/>
      <c r="K475" s="73"/>
      <c r="L475" s="73"/>
      <c r="M475" s="73">
        <v>5.9</v>
      </c>
      <c r="N475" s="77">
        <f>0.5* 3</f>
        <v>1.5</v>
      </c>
      <c r="O475" s="73">
        <v>13</v>
      </c>
      <c r="P475" s="73"/>
      <c r="Q475" s="73">
        <v>2.8000000000000001E-2</v>
      </c>
      <c r="R475" s="73"/>
      <c r="S475" s="73"/>
      <c r="T475" s="73">
        <v>0.06</v>
      </c>
      <c r="U475" s="73">
        <v>8.7999999999999995E-2</v>
      </c>
      <c r="V475" s="77">
        <f>0.5* 0.1</f>
        <v>0.05</v>
      </c>
      <c r="W475" s="73">
        <v>0.1</v>
      </c>
      <c r="X475" s="77">
        <f>0.5* 0.004</f>
        <v>2E-3</v>
      </c>
      <c r="Y475" s="73">
        <v>1.4E-2</v>
      </c>
      <c r="Z475" s="73"/>
      <c r="AA475" s="73"/>
      <c r="AB475" s="77">
        <f>0.5* 2</f>
        <v>1</v>
      </c>
      <c r="AC475" s="77">
        <f>0.5* 2</f>
        <v>1</v>
      </c>
      <c r="AD475" s="73"/>
      <c r="AE475" s="73"/>
      <c r="AF475" s="73"/>
      <c r="AG475" s="73"/>
      <c r="AH475" s="77">
        <f>0.5* 0.05</f>
        <v>2.5000000000000001E-2</v>
      </c>
      <c r="AI475" s="73"/>
      <c r="AJ475" s="73"/>
      <c r="AK475" s="73"/>
      <c r="AL475" s="73"/>
      <c r="AM475" s="73"/>
      <c r="AN475" s="73"/>
      <c r="AO475" s="73"/>
      <c r="AP475" s="73"/>
      <c r="AQ475" s="73"/>
      <c r="AR475" s="73"/>
      <c r="AS475" s="73">
        <v>0.91</v>
      </c>
      <c r="AT475" s="68">
        <f>0.5* 1</f>
        <v>0.5</v>
      </c>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v>0.42</v>
      </c>
      <c r="BV475" s="15" t="s">
        <v>106</v>
      </c>
      <c r="BW475" s="21">
        <v>42.5</v>
      </c>
      <c r="BX475" s="15">
        <v>0</v>
      </c>
      <c r="BY475" s="15">
        <v>0</v>
      </c>
      <c r="BZ475" s="15" t="s">
        <v>82</v>
      </c>
    </row>
    <row r="476" spans="1:78" ht="15" customHeight="1" x14ac:dyDescent="0.2">
      <c r="A476" s="13">
        <v>45449</v>
      </c>
      <c r="B476" s="56">
        <v>0.375</v>
      </c>
      <c r="C476" s="11" t="s">
        <v>78</v>
      </c>
      <c r="D476" s="11">
        <v>3601275.3</v>
      </c>
      <c r="E476" s="11" t="s">
        <v>83</v>
      </c>
      <c r="F476" s="11"/>
      <c r="G476" s="73">
        <v>6.7</v>
      </c>
      <c r="H476" s="73"/>
      <c r="I476" s="73"/>
      <c r="J476" s="73"/>
      <c r="K476" s="73"/>
      <c r="L476" s="73"/>
      <c r="M476" s="73">
        <v>27</v>
      </c>
      <c r="N476" s="73">
        <v>17</v>
      </c>
      <c r="O476" s="73">
        <v>43</v>
      </c>
      <c r="P476" s="73"/>
      <c r="Q476" s="73">
        <v>2.7E-2</v>
      </c>
      <c r="R476" s="73"/>
      <c r="S476" s="73"/>
      <c r="T476" s="73">
        <v>5.7000000000000002E-2</v>
      </c>
      <c r="U476" s="73">
        <v>8.3000000000000004E-2</v>
      </c>
      <c r="V476" s="73">
        <v>0.25</v>
      </c>
      <c r="W476" s="73">
        <v>0.31</v>
      </c>
      <c r="X476" s="77">
        <f>0.5* 0.004</f>
        <v>2E-3</v>
      </c>
      <c r="Y476" s="73">
        <v>4.2000000000000003E-2</v>
      </c>
      <c r="Z476" s="73"/>
      <c r="AA476" s="73"/>
      <c r="AB476" s="77">
        <f>0.5* 2</f>
        <v>1</v>
      </c>
      <c r="AC476" s="77">
        <f>0.5* 2</f>
        <v>1</v>
      </c>
      <c r="AD476" s="73"/>
      <c r="AE476" s="73"/>
      <c r="AF476" s="73"/>
      <c r="AG476" s="73"/>
      <c r="AH476" s="77">
        <f>0.5* 0.05</f>
        <v>2.5000000000000001E-2</v>
      </c>
      <c r="AI476" s="73"/>
      <c r="AJ476" s="73"/>
      <c r="AK476" s="73"/>
      <c r="AL476" s="73"/>
      <c r="AM476" s="73"/>
      <c r="AN476" s="73"/>
      <c r="AO476" s="73"/>
      <c r="AP476" s="73"/>
      <c r="AQ476" s="73"/>
      <c r="AR476" s="73"/>
      <c r="AS476" s="73">
        <v>2</v>
      </c>
      <c r="AT476" s="60">
        <v>6</v>
      </c>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v>0.21</v>
      </c>
      <c r="BV476" s="15" t="s">
        <v>103</v>
      </c>
      <c r="BW476" s="21">
        <v>35</v>
      </c>
      <c r="BX476" s="15">
        <v>0</v>
      </c>
      <c r="BY476" s="15">
        <v>0</v>
      </c>
      <c r="BZ476" s="15" t="s">
        <v>82</v>
      </c>
    </row>
    <row r="477" spans="1:78" ht="15" customHeight="1" x14ac:dyDescent="0.2">
      <c r="A477" s="13">
        <v>45453</v>
      </c>
      <c r="B477" s="56"/>
      <c r="C477" s="11" t="s">
        <v>90</v>
      </c>
      <c r="D477" s="11"/>
      <c r="E477" s="11" t="s">
        <v>80</v>
      </c>
      <c r="F477" s="11"/>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v>0</v>
      </c>
      <c r="BV477" s="15"/>
      <c r="BW477" s="21"/>
      <c r="BX477" s="15"/>
      <c r="BY477" s="15"/>
      <c r="BZ477" s="15"/>
    </row>
    <row r="478" spans="1:78" ht="15" customHeight="1" x14ac:dyDescent="0.2">
      <c r="A478" s="13">
        <v>45453</v>
      </c>
      <c r="B478" s="56"/>
      <c r="C478" s="11" t="s">
        <v>90</v>
      </c>
      <c r="D478" s="11"/>
      <c r="E478" s="11" t="s">
        <v>83</v>
      </c>
      <c r="F478" s="11"/>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v>0</v>
      </c>
      <c r="BV478" s="15"/>
      <c r="BW478" s="21"/>
      <c r="BX478" s="15"/>
      <c r="BY478" s="15"/>
      <c r="BZ478" s="15"/>
    </row>
    <row r="479" spans="1:78" ht="15" customHeight="1" x14ac:dyDescent="0.2">
      <c r="A479" s="55">
        <v>45466</v>
      </c>
      <c r="B479" s="56">
        <v>0.4375</v>
      </c>
      <c r="C479" s="14" t="s">
        <v>133</v>
      </c>
      <c r="D479" s="76">
        <v>3614080.1</v>
      </c>
      <c r="E479" s="11" t="s">
        <v>79</v>
      </c>
      <c r="F479" s="15">
        <v>2681</v>
      </c>
      <c r="G479" s="58">
        <v>8.6</v>
      </c>
      <c r="H479" s="60">
        <v>25</v>
      </c>
      <c r="I479" s="60">
        <v>431</v>
      </c>
      <c r="J479" s="73"/>
      <c r="K479" s="73"/>
      <c r="L479" s="60">
        <v>196</v>
      </c>
      <c r="M479" s="73">
        <v>51</v>
      </c>
      <c r="N479" s="73">
        <v>95</v>
      </c>
      <c r="O479" s="73">
        <v>103</v>
      </c>
      <c r="P479" s="73">
        <v>3700</v>
      </c>
      <c r="Q479" s="73">
        <v>0.79</v>
      </c>
      <c r="R479" s="77">
        <v>0.05</v>
      </c>
      <c r="S479" s="77">
        <v>0.05</v>
      </c>
      <c r="T479" s="77">
        <v>0.05</v>
      </c>
      <c r="U479" s="73">
        <v>0.79</v>
      </c>
      <c r="V479" s="73">
        <v>15.7</v>
      </c>
      <c r="W479" s="73">
        <v>15.7</v>
      </c>
      <c r="X479" s="73">
        <v>0.9</v>
      </c>
      <c r="Y479" s="60">
        <v>1.97</v>
      </c>
      <c r="Z479" s="60">
        <v>1140</v>
      </c>
      <c r="AA479" s="60">
        <v>1310</v>
      </c>
      <c r="AB479" s="73">
        <v>3</v>
      </c>
      <c r="AC479" s="60">
        <v>30</v>
      </c>
      <c r="AD479" s="60"/>
      <c r="AE479" s="60">
        <v>500</v>
      </c>
      <c r="AF479" s="60"/>
      <c r="AG479" s="60"/>
      <c r="AH479" s="77">
        <v>2.5000000000000001E-2</v>
      </c>
      <c r="AI479" s="72">
        <v>1E-3</v>
      </c>
      <c r="AJ479" s="72"/>
      <c r="AK479" s="73"/>
      <c r="AL479" s="73"/>
      <c r="AM479" s="73"/>
      <c r="AN479" s="73"/>
      <c r="AO479" s="73"/>
      <c r="AP479" s="72"/>
      <c r="AQ479" s="72"/>
      <c r="AR479" s="72"/>
      <c r="AS479" s="72"/>
      <c r="AT479" s="60">
        <v>1000</v>
      </c>
      <c r="AU479" s="73">
        <v>0.1</v>
      </c>
      <c r="AV479" s="77">
        <v>0.01</v>
      </c>
      <c r="AW479" s="77">
        <v>0.05</v>
      </c>
      <c r="AX479" s="73">
        <v>3.0000000000000001E-3</v>
      </c>
      <c r="AY479" s="73">
        <v>1.0999999999999999E-2</v>
      </c>
      <c r="AZ479" s="73">
        <v>7.0000000000000001E-3</v>
      </c>
      <c r="BA479" s="73">
        <v>6.5000000000000002E-2</v>
      </c>
      <c r="BB479" s="73">
        <v>0.6</v>
      </c>
      <c r="BC479" s="63">
        <v>1E-3</v>
      </c>
      <c r="BD479" s="73">
        <v>2.8</v>
      </c>
      <c r="BE479" s="73">
        <v>1.4999999999999999E-2</v>
      </c>
      <c r="BF479" s="73">
        <v>0.75</v>
      </c>
      <c r="BG479" s="73">
        <v>0.27</v>
      </c>
      <c r="BH479" s="72">
        <v>1.0500000000000001E-2</v>
      </c>
      <c r="BI479" s="63">
        <v>5.5E-2</v>
      </c>
      <c r="BJ479" s="73">
        <v>3.0999999999999999E-3</v>
      </c>
      <c r="BK479" s="73">
        <v>1.2999999999999999E-2</v>
      </c>
      <c r="BL479" s="73">
        <v>6.7000000000000002E-3</v>
      </c>
      <c r="BM479" s="73">
        <v>7.2999999999999995E-2</v>
      </c>
      <c r="BN479" s="73">
        <v>0.64</v>
      </c>
      <c r="BO479" s="91">
        <v>1.0499999999999999E-3</v>
      </c>
      <c r="BP479" s="73">
        <v>2.8</v>
      </c>
      <c r="BQ479" s="73">
        <v>1.4E-2</v>
      </c>
      <c r="BR479" s="73">
        <v>0.74</v>
      </c>
      <c r="BS479" s="73">
        <v>116</v>
      </c>
      <c r="BT479" s="73"/>
      <c r="BU479" s="15"/>
      <c r="BV479" s="73"/>
      <c r="BW479" s="21"/>
      <c r="BX479" s="15"/>
      <c r="BY479" s="15"/>
      <c r="BZ479" s="15"/>
    </row>
    <row r="480" spans="1:78" ht="15" customHeight="1" x14ac:dyDescent="0.2">
      <c r="A480" s="55">
        <v>45468</v>
      </c>
      <c r="B480" s="56">
        <v>0.33333333333333331</v>
      </c>
      <c r="C480" s="14" t="s">
        <v>133</v>
      </c>
      <c r="D480" s="76">
        <v>3615127.1</v>
      </c>
      <c r="E480" s="11" t="s">
        <v>79</v>
      </c>
      <c r="F480" s="15">
        <v>3359</v>
      </c>
      <c r="G480" s="58">
        <v>8.6999999999999993</v>
      </c>
      <c r="H480" s="60">
        <v>12</v>
      </c>
      <c r="I480" s="60">
        <v>432</v>
      </c>
      <c r="J480" s="73"/>
      <c r="K480" s="73"/>
      <c r="L480" s="60">
        <v>190</v>
      </c>
      <c r="M480" s="73">
        <v>27</v>
      </c>
      <c r="N480" s="73">
        <v>66</v>
      </c>
      <c r="O480" s="73">
        <v>62</v>
      </c>
      <c r="P480" s="73">
        <v>3700</v>
      </c>
      <c r="Q480" s="73">
        <v>0.76</v>
      </c>
      <c r="R480" s="62">
        <v>0.05</v>
      </c>
      <c r="S480" s="62">
        <v>0.05</v>
      </c>
      <c r="T480" s="62">
        <v>0.05</v>
      </c>
      <c r="U480" s="73">
        <v>0.76</v>
      </c>
      <c r="V480" s="73">
        <v>14.3</v>
      </c>
      <c r="W480" s="73">
        <v>14.3</v>
      </c>
      <c r="X480" s="73">
        <v>1.1000000000000001</v>
      </c>
      <c r="Y480" s="60">
        <v>1.95</v>
      </c>
      <c r="Z480" s="60">
        <v>1130</v>
      </c>
      <c r="AA480" s="60">
        <v>1270</v>
      </c>
      <c r="AB480" s="77">
        <v>1</v>
      </c>
      <c r="AC480" s="60">
        <v>26</v>
      </c>
      <c r="AD480" s="60"/>
      <c r="AE480" s="60">
        <v>520</v>
      </c>
      <c r="AF480" s="60"/>
      <c r="AG480" s="60"/>
      <c r="AH480" s="77">
        <v>2.5000000000000001E-2</v>
      </c>
      <c r="AI480" s="72">
        <v>1E-3</v>
      </c>
      <c r="AJ480" s="72"/>
      <c r="AK480" s="73"/>
      <c r="AL480" s="73"/>
      <c r="AM480" s="73"/>
      <c r="AN480" s="73"/>
      <c r="AO480" s="73"/>
      <c r="AP480" s="72"/>
      <c r="AQ480" s="72"/>
      <c r="AR480" s="72"/>
      <c r="AS480" s="72"/>
      <c r="AT480" s="68">
        <v>500</v>
      </c>
      <c r="AU480" s="73">
        <v>0.1</v>
      </c>
      <c r="AV480" s="77">
        <v>0.01</v>
      </c>
      <c r="AW480" s="77">
        <v>0.05</v>
      </c>
      <c r="AX480" s="73">
        <v>2.8E-3</v>
      </c>
      <c r="AY480" s="73">
        <v>1.2E-2</v>
      </c>
      <c r="AZ480" s="73">
        <v>7.0000000000000001E-3</v>
      </c>
      <c r="BA480" s="73">
        <v>6.2E-2</v>
      </c>
      <c r="BB480" s="73">
        <v>0.5</v>
      </c>
      <c r="BC480" s="77">
        <v>1E-3</v>
      </c>
      <c r="BD480" s="73">
        <v>2.8</v>
      </c>
      <c r="BE480" s="73">
        <v>1.4999999999999999E-2</v>
      </c>
      <c r="BF480" s="73">
        <v>0.73</v>
      </c>
      <c r="BG480" s="73">
        <v>0.14699999999999999</v>
      </c>
      <c r="BH480" s="77">
        <v>1.0500000000000001E-2</v>
      </c>
      <c r="BI480" s="77">
        <v>5.5E-2</v>
      </c>
      <c r="BJ480" s="73">
        <v>3.0000000000000001E-3</v>
      </c>
      <c r="BK480" s="73">
        <v>1.2E-2</v>
      </c>
      <c r="BL480" s="73">
        <v>7.0000000000000001E-3</v>
      </c>
      <c r="BM480" s="73">
        <v>6.6000000000000003E-2</v>
      </c>
      <c r="BN480" s="73">
        <v>0.53</v>
      </c>
      <c r="BO480" s="77">
        <v>1.0499999999999999E-3</v>
      </c>
      <c r="BP480" s="73">
        <v>2.8</v>
      </c>
      <c r="BQ480" s="73">
        <v>1.4999999999999999E-2</v>
      </c>
      <c r="BR480" s="73">
        <v>0.72</v>
      </c>
      <c r="BS480" s="73">
        <v>111</v>
      </c>
      <c r="BT480" s="73"/>
      <c r="BU480" s="15"/>
      <c r="BV480" s="73"/>
      <c r="BW480" s="21"/>
      <c r="BX480" s="15"/>
      <c r="BY480" s="15"/>
      <c r="BZ480" s="15"/>
    </row>
    <row r="481" spans="1:78" ht="15" customHeight="1" x14ac:dyDescent="0.2">
      <c r="A481" s="55">
        <v>45473</v>
      </c>
      <c r="B481" s="56">
        <v>0.54166666666666663</v>
      </c>
      <c r="C481" s="14" t="s">
        <v>133</v>
      </c>
      <c r="D481" s="76">
        <v>3618456.1</v>
      </c>
      <c r="E481" s="11" t="s">
        <v>79</v>
      </c>
      <c r="F481" s="15">
        <v>3179</v>
      </c>
      <c r="G481" s="58">
        <v>8.6999999999999993</v>
      </c>
      <c r="H481" s="59">
        <v>18</v>
      </c>
      <c r="I481" s="60">
        <v>415</v>
      </c>
      <c r="J481" s="60"/>
      <c r="K481" s="60"/>
      <c r="L481" s="60">
        <v>191</v>
      </c>
      <c r="M481" s="73">
        <v>34</v>
      </c>
      <c r="N481" s="73">
        <v>50</v>
      </c>
      <c r="O481" s="73">
        <v>94</v>
      </c>
      <c r="P481" s="60">
        <v>3700</v>
      </c>
      <c r="Q481" s="73">
        <v>0.8</v>
      </c>
      <c r="R481" s="77">
        <v>0.05</v>
      </c>
      <c r="S481" s="77">
        <v>0.05</v>
      </c>
      <c r="T481" s="77">
        <v>0.05</v>
      </c>
      <c r="U481" s="73">
        <v>0.81</v>
      </c>
      <c r="V481" s="73">
        <v>14.1</v>
      </c>
      <c r="W481" s="73">
        <v>14.1</v>
      </c>
      <c r="X481" s="73">
        <v>2.6</v>
      </c>
      <c r="Y481" s="73">
        <v>4.3</v>
      </c>
      <c r="Z481" s="60">
        <v>1230</v>
      </c>
      <c r="AA481" s="60">
        <v>1290</v>
      </c>
      <c r="AB481" s="73">
        <v>7</v>
      </c>
      <c r="AC481" s="60">
        <v>28</v>
      </c>
      <c r="AD481" s="60"/>
      <c r="AE481" s="60">
        <v>470</v>
      </c>
      <c r="AF481" s="60"/>
      <c r="AG481" s="60"/>
      <c r="AH481" s="71">
        <v>0.05</v>
      </c>
      <c r="AI481" s="72">
        <v>1E-3</v>
      </c>
      <c r="AJ481" s="72"/>
      <c r="AK481" s="61"/>
      <c r="AL481" s="61"/>
      <c r="AM481" s="61"/>
      <c r="AN481" s="61"/>
      <c r="AO481" s="61"/>
      <c r="AP481" s="72"/>
      <c r="AQ481" s="72"/>
      <c r="AR481" s="72"/>
      <c r="AS481" s="72"/>
      <c r="AT481" s="60">
        <v>3300</v>
      </c>
      <c r="AU481" s="61">
        <v>0.11</v>
      </c>
      <c r="AV481" s="62">
        <v>0.01</v>
      </c>
      <c r="AW481" s="62">
        <v>0.05</v>
      </c>
      <c r="AX481" s="71">
        <v>3.0999999999999999E-3</v>
      </c>
      <c r="AY481" s="61">
        <v>1.2999999999999999E-2</v>
      </c>
      <c r="AZ481" s="61">
        <v>6.0000000000000001E-3</v>
      </c>
      <c r="BA481" s="61">
        <v>5.7000000000000002E-2</v>
      </c>
      <c r="BB481" s="61">
        <v>0.5</v>
      </c>
      <c r="BC481" s="62">
        <v>1E-3</v>
      </c>
      <c r="BD481" s="61">
        <v>2.8</v>
      </c>
      <c r="BE481" s="61">
        <v>1.2999999999999999E-2</v>
      </c>
      <c r="BF481" s="61">
        <v>0.71</v>
      </c>
      <c r="BG481" s="61">
        <v>0.17599999999999999</v>
      </c>
      <c r="BH481" s="62">
        <v>1.0500000000000001E-2</v>
      </c>
      <c r="BI481" s="62">
        <v>5.5E-2</v>
      </c>
      <c r="BJ481" s="61">
        <v>3.3999999999999998E-3</v>
      </c>
      <c r="BK481" s="62">
        <v>5.4999999999999997E-3</v>
      </c>
      <c r="BL481" s="61">
        <v>6.1999999999999998E-3</v>
      </c>
      <c r="BM481" s="61">
        <v>5.8000000000000003E-2</v>
      </c>
      <c r="BN481" s="61">
        <v>0.62</v>
      </c>
      <c r="BO481" s="62">
        <v>1.0499999999999999E-3</v>
      </c>
      <c r="BP481" s="61">
        <v>2.8</v>
      </c>
      <c r="BQ481" s="61">
        <v>1.4E-2</v>
      </c>
      <c r="BR481" s="61">
        <v>0.7</v>
      </c>
      <c r="BS481" s="60">
        <v>113</v>
      </c>
      <c r="BT481" s="60"/>
      <c r="BU481" s="15"/>
      <c r="BV481" s="60"/>
      <c r="BW481" s="21"/>
      <c r="BX481" s="15"/>
      <c r="BY481" s="15"/>
      <c r="BZ481" s="15"/>
    </row>
    <row r="482" spans="1:78" ht="15" customHeight="1" x14ac:dyDescent="0.2">
      <c r="A482" s="55">
        <v>45475</v>
      </c>
      <c r="B482" s="56">
        <v>0.58333333333333337</v>
      </c>
      <c r="C482" s="14" t="s">
        <v>133</v>
      </c>
      <c r="D482" s="76">
        <v>3620421.1</v>
      </c>
      <c r="E482" s="11" t="s">
        <v>79</v>
      </c>
      <c r="F482" s="15">
        <v>3215</v>
      </c>
      <c r="G482" s="58">
        <v>8.6999999999999993</v>
      </c>
      <c r="H482" s="59">
        <v>18</v>
      </c>
      <c r="I482" s="60">
        <v>359</v>
      </c>
      <c r="J482" s="73"/>
      <c r="K482" s="73"/>
      <c r="L482" s="60">
        <v>154</v>
      </c>
      <c r="M482" s="73">
        <v>30</v>
      </c>
      <c r="N482" s="73">
        <v>41</v>
      </c>
      <c r="O482" s="73">
        <v>48</v>
      </c>
      <c r="P482" s="60">
        <v>3300</v>
      </c>
      <c r="Q482" s="73">
        <v>0.69</v>
      </c>
      <c r="R482" s="77">
        <v>0.05</v>
      </c>
      <c r="S482" s="77">
        <v>0.05</v>
      </c>
      <c r="T482" s="77">
        <v>0.05</v>
      </c>
      <c r="U482" s="73">
        <v>0.7</v>
      </c>
      <c r="V482" s="73">
        <v>12.9</v>
      </c>
      <c r="W482" s="73">
        <v>12.9</v>
      </c>
      <c r="X482" s="73">
        <v>2.6</v>
      </c>
      <c r="Y482" s="73">
        <v>3.7</v>
      </c>
      <c r="Z482" s="60">
        <v>950</v>
      </c>
      <c r="AA482" s="60">
        <v>1030</v>
      </c>
      <c r="AB482" s="60">
        <v>4</v>
      </c>
      <c r="AC482" s="60">
        <v>21</v>
      </c>
      <c r="AD482" s="60"/>
      <c r="AE482" s="60">
        <v>450</v>
      </c>
      <c r="AF482" s="60"/>
      <c r="AG482" s="60"/>
      <c r="AH482" s="70">
        <v>0.06</v>
      </c>
      <c r="AI482" s="72">
        <v>1E-3</v>
      </c>
      <c r="AJ482" s="72"/>
      <c r="AK482" s="60"/>
      <c r="AL482" s="60"/>
      <c r="AM482" s="60"/>
      <c r="AN482" s="60"/>
      <c r="AO482" s="60"/>
      <c r="AP482" s="72"/>
      <c r="AQ482" s="72"/>
      <c r="AR482" s="72"/>
      <c r="AS482" s="72"/>
      <c r="AT482" s="60">
        <v>8000</v>
      </c>
      <c r="AU482" s="68">
        <v>0.03</v>
      </c>
      <c r="AV482" s="68">
        <v>0.01</v>
      </c>
      <c r="AW482" s="68">
        <v>0.05</v>
      </c>
      <c r="AX482" s="71">
        <v>2.3E-3</v>
      </c>
      <c r="AY482" s="68">
        <v>5.0000000000000001E-3</v>
      </c>
      <c r="AZ482" s="60">
        <v>6.0000000000000001E-3</v>
      </c>
      <c r="BA482" s="60">
        <v>8.2000000000000003E-2</v>
      </c>
      <c r="BB482" s="60">
        <v>0.4</v>
      </c>
      <c r="BC482" s="68">
        <v>1E-3</v>
      </c>
      <c r="BD482" s="60">
        <v>2.2000000000000002</v>
      </c>
      <c r="BE482" s="60">
        <v>1.2E-2</v>
      </c>
      <c r="BF482" s="60">
        <v>0.57999999999999996</v>
      </c>
      <c r="BG482" s="60">
        <v>0.109</v>
      </c>
      <c r="BH482" s="68">
        <v>1.0500000000000001E-2</v>
      </c>
      <c r="BI482" s="68">
        <v>5.5E-2</v>
      </c>
      <c r="BJ482" s="60">
        <v>2.5000000000000001E-3</v>
      </c>
      <c r="BK482" s="68">
        <v>5.4999999999999997E-3</v>
      </c>
      <c r="BL482" s="60">
        <v>6.0000000000000001E-3</v>
      </c>
      <c r="BM482" s="60">
        <v>8.2000000000000003E-2</v>
      </c>
      <c r="BN482" s="60">
        <v>0.55000000000000004</v>
      </c>
      <c r="BO482" s="68">
        <v>1.0499999999999999E-3</v>
      </c>
      <c r="BP482" s="60">
        <v>2.4</v>
      </c>
      <c r="BQ482" s="60">
        <v>1.2999999999999999E-2</v>
      </c>
      <c r="BR482" s="60">
        <v>0.6</v>
      </c>
      <c r="BS482" s="60">
        <v>114</v>
      </c>
      <c r="BT482" s="73">
        <v>58</v>
      </c>
      <c r="BU482" s="15"/>
      <c r="BV482" s="73"/>
      <c r="BW482" s="21"/>
      <c r="BX482" s="15"/>
      <c r="BY482" s="15"/>
      <c r="BZ482" s="15"/>
    </row>
    <row r="483" spans="1:78" ht="15" customHeight="1" x14ac:dyDescent="0.2">
      <c r="A483" s="55">
        <v>45480</v>
      </c>
      <c r="B483" s="56">
        <v>0.54861111111111105</v>
      </c>
      <c r="C483" s="14" t="s">
        <v>133</v>
      </c>
      <c r="D483" s="57">
        <v>3623373.1</v>
      </c>
      <c r="E483" s="11" t="s">
        <v>79</v>
      </c>
      <c r="F483" s="15">
        <v>3477</v>
      </c>
      <c r="G483" s="92">
        <v>8.6</v>
      </c>
      <c r="H483" s="60">
        <v>18</v>
      </c>
      <c r="I483" s="58">
        <v>460</v>
      </c>
      <c r="J483" s="60"/>
      <c r="K483" s="60"/>
      <c r="L483" s="60">
        <v>185</v>
      </c>
      <c r="M483" s="73">
        <v>54</v>
      </c>
      <c r="N483" s="73">
        <v>96</v>
      </c>
      <c r="O483" s="73">
        <v>115</v>
      </c>
      <c r="P483" s="60">
        <v>4500</v>
      </c>
      <c r="Q483" s="73">
        <v>0.45</v>
      </c>
      <c r="R483" s="73">
        <v>0.03</v>
      </c>
      <c r="S483" s="77">
        <v>0.01</v>
      </c>
      <c r="T483" s="77">
        <v>0.01</v>
      </c>
      <c r="U483" s="73">
        <v>0.47</v>
      </c>
      <c r="V483" s="73">
        <v>17.8</v>
      </c>
      <c r="W483" s="73">
        <v>17.8</v>
      </c>
      <c r="X483" s="73">
        <v>0.28999999999999998</v>
      </c>
      <c r="Y483" s="73">
        <v>2.1</v>
      </c>
      <c r="Z483" s="60">
        <v>1520</v>
      </c>
      <c r="AA483" s="60">
        <v>1640</v>
      </c>
      <c r="AB483" s="60">
        <v>15</v>
      </c>
      <c r="AC483" s="60">
        <v>45</v>
      </c>
      <c r="AD483" s="60"/>
      <c r="AE483" s="60">
        <v>690</v>
      </c>
      <c r="AF483" s="60"/>
      <c r="AG483" s="60"/>
      <c r="AH483" s="63">
        <v>2.5000000000000001E-2</v>
      </c>
      <c r="AI483" s="72">
        <v>1E-3</v>
      </c>
      <c r="AJ483" s="72"/>
      <c r="AK483" s="70"/>
      <c r="AL483" s="70"/>
      <c r="AM483" s="70"/>
      <c r="AN483" s="70"/>
      <c r="AO483" s="70"/>
      <c r="AP483" s="72"/>
      <c r="AQ483" s="72"/>
      <c r="AR483" s="72"/>
      <c r="AS483" s="72"/>
      <c r="AT483" s="60">
        <v>30000</v>
      </c>
      <c r="AU483" s="70">
        <v>0.08</v>
      </c>
      <c r="AV483" s="63">
        <v>0.01</v>
      </c>
      <c r="AW483" s="63">
        <v>0.05</v>
      </c>
      <c r="AX483" s="70">
        <v>3.0000000000000001E-3</v>
      </c>
      <c r="AY483" s="70">
        <v>1.4999999999999999E-2</v>
      </c>
      <c r="AZ483" s="70">
        <v>7.0000000000000001E-3</v>
      </c>
      <c r="BA483" s="70">
        <v>4.2999999999999997E-2</v>
      </c>
      <c r="BB483" s="70">
        <v>0.5</v>
      </c>
      <c r="BC483" s="63">
        <v>1E-3</v>
      </c>
      <c r="BD483" s="70">
        <v>2.8</v>
      </c>
      <c r="BE483" s="70">
        <v>1.6E-2</v>
      </c>
      <c r="BF483" s="70">
        <v>0.68</v>
      </c>
      <c r="BG483" s="60">
        <v>0.11</v>
      </c>
      <c r="BH483" s="63">
        <v>1.0500000000000001E-2</v>
      </c>
      <c r="BI483" s="63">
        <v>5.5E-2</v>
      </c>
      <c r="BJ483" s="70">
        <v>2.8E-3</v>
      </c>
      <c r="BK483" s="70">
        <v>1.7000000000000001E-2</v>
      </c>
      <c r="BL483" s="70">
        <v>6.7999999999999996E-3</v>
      </c>
      <c r="BM483" s="70">
        <v>4.7E-2</v>
      </c>
      <c r="BN483" s="70">
        <v>0.56999999999999995</v>
      </c>
      <c r="BO483" s="63">
        <v>1.0499999999999999E-3</v>
      </c>
      <c r="BP483" s="70">
        <v>2.9</v>
      </c>
      <c r="BQ483" s="70">
        <v>1.7000000000000001E-2</v>
      </c>
      <c r="BR483" s="70">
        <v>0.7</v>
      </c>
      <c r="BS483" s="60">
        <v>122</v>
      </c>
      <c r="BT483" s="60">
        <v>58</v>
      </c>
      <c r="BU483" s="15"/>
      <c r="BV483" s="73"/>
      <c r="BW483" s="21"/>
      <c r="BX483" s="15"/>
      <c r="BY483" s="15"/>
      <c r="BZ483" s="15"/>
    </row>
    <row r="484" spans="1:78" ht="15" customHeight="1" x14ac:dyDescent="0.2">
      <c r="A484" s="13">
        <v>45483</v>
      </c>
      <c r="B484" s="56">
        <v>0.48333333333333334</v>
      </c>
      <c r="C484" s="11" t="s">
        <v>78</v>
      </c>
      <c r="D484" s="11">
        <v>3624642.1</v>
      </c>
      <c r="E484" s="11" t="s">
        <v>80</v>
      </c>
      <c r="F484" s="11"/>
      <c r="G484" s="15">
        <v>4.7</v>
      </c>
      <c r="H484" s="15"/>
      <c r="I484" s="15"/>
      <c r="J484" s="15"/>
      <c r="K484" s="15"/>
      <c r="L484" s="15"/>
      <c r="M484" s="15">
        <v>7.9</v>
      </c>
      <c r="N484" s="77">
        <f>0.5* 3</f>
        <v>1.5</v>
      </c>
      <c r="O484" s="15">
        <v>13</v>
      </c>
      <c r="P484" s="15"/>
      <c r="Q484" s="15">
        <v>1.4999999999999999E-2</v>
      </c>
      <c r="R484" s="15"/>
      <c r="S484" s="15"/>
      <c r="T484" s="15">
        <v>6.2E-2</v>
      </c>
      <c r="U484" s="15">
        <v>7.6999999999999999E-2</v>
      </c>
      <c r="V484" s="77">
        <f>0.5* 0.1</f>
        <v>0.05</v>
      </c>
      <c r="W484" s="15">
        <v>0.1</v>
      </c>
      <c r="X484" s="77">
        <f t="shared" ref="X484:X485" si="15">0.5* 0.004</f>
        <v>2E-3</v>
      </c>
      <c r="Y484" s="15">
        <v>1.0999999999999999E-2</v>
      </c>
      <c r="Z484" s="15"/>
      <c r="AA484" s="15"/>
      <c r="AB484" s="77">
        <f>0.5* 2</f>
        <v>1</v>
      </c>
      <c r="AC484" s="77">
        <f>0.5* 2</f>
        <v>1</v>
      </c>
      <c r="AD484" s="15"/>
      <c r="AE484" s="15"/>
      <c r="AF484" s="15"/>
      <c r="AG484" s="15"/>
      <c r="AH484" s="77">
        <f t="shared" ref="AH484:AH485" si="16">0.5* 0.05</f>
        <v>2.5000000000000001E-2</v>
      </c>
      <c r="AI484" s="15"/>
      <c r="AJ484" s="15"/>
      <c r="AK484" s="15"/>
      <c r="AL484" s="15"/>
      <c r="AM484" s="15"/>
      <c r="AN484" s="15"/>
      <c r="AO484" s="15"/>
      <c r="AP484" s="15"/>
      <c r="AQ484" s="15"/>
      <c r="AR484" s="15"/>
      <c r="AS484" s="15">
        <v>0.8</v>
      </c>
      <c r="AT484" s="15">
        <v>1</v>
      </c>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v>0.32</v>
      </c>
      <c r="BV484" s="15" t="s">
        <v>103</v>
      </c>
      <c r="BW484" s="21">
        <v>35</v>
      </c>
      <c r="BX484" s="15">
        <v>0</v>
      </c>
      <c r="BY484" s="15">
        <v>0</v>
      </c>
      <c r="BZ484" s="15" t="s">
        <v>82</v>
      </c>
    </row>
    <row r="485" spans="1:78" ht="15" customHeight="1" x14ac:dyDescent="0.2">
      <c r="A485" s="13">
        <v>45483</v>
      </c>
      <c r="B485" s="56">
        <v>0.46944444444444444</v>
      </c>
      <c r="C485" s="11" t="s">
        <v>78</v>
      </c>
      <c r="D485" s="11">
        <v>3624642.2</v>
      </c>
      <c r="E485" s="11" t="s">
        <v>83</v>
      </c>
      <c r="F485" s="11"/>
      <c r="G485" s="29">
        <v>7</v>
      </c>
      <c r="H485" s="15"/>
      <c r="I485" s="15"/>
      <c r="J485" s="15"/>
      <c r="K485" s="15"/>
      <c r="L485" s="15"/>
      <c r="M485" s="15">
        <v>21</v>
      </c>
      <c r="N485" s="15">
        <v>7</v>
      </c>
      <c r="O485" s="15">
        <v>31</v>
      </c>
      <c r="P485" s="15"/>
      <c r="Q485" s="15">
        <v>0.03</v>
      </c>
      <c r="R485" s="15"/>
      <c r="S485" s="15"/>
      <c r="T485" s="15">
        <v>6.6000000000000003E-2</v>
      </c>
      <c r="U485" s="15">
        <v>9.6000000000000002E-2</v>
      </c>
      <c r="V485" s="15">
        <v>0.38</v>
      </c>
      <c r="W485" s="15">
        <v>0.44</v>
      </c>
      <c r="X485" s="77">
        <f t="shared" si="15"/>
        <v>2E-3</v>
      </c>
      <c r="Y485" s="15">
        <v>7.2999999999999995E-2</v>
      </c>
      <c r="Z485" s="15"/>
      <c r="AA485" s="15"/>
      <c r="AB485" s="77">
        <f>0.5* 2</f>
        <v>1</v>
      </c>
      <c r="AC485" s="77">
        <f>0.5* 2</f>
        <v>1</v>
      </c>
      <c r="AD485" s="15"/>
      <c r="AE485" s="15"/>
      <c r="AF485" s="15"/>
      <c r="AG485" s="15"/>
      <c r="AH485" s="77">
        <f t="shared" si="16"/>
        <v>2.5000000000000001E-2</v>
      </c>
      <c r="AI485" s="15"/>
      <c r="AJ485" s="15"/>
      <c r="AK485" s="15"/>
      <c r="AL485" s="15"/>
      <c r="AM485" s="15"/>
      <c r="AN485" s="15"/>
      <c r="AO485" s="15"/>
      <c r="AP485" s="15"/>
      <c r="AQ485" s="15"/>
      <c r="AR485" s="15"/>
      <c r="AS485" s="15">
        <v>2.5</v>
      </c>
      <c r="AT485" s="15">
        <v>540</v>
      </c>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v>0.26</v>
      </c>
      <c r="BV485" s="15" t="s">
        <v>93</v>
      </c>
      <c r="BW485" s="21">
        <v>32.5</v>
      </c>
      <c r="BX485" s="15">
        <v>0</v>
      </c>
      <c r="BY485" s="15">
        <v>0</v>
      </c>
      <c r="BZ485" s="15" t="s">
        <v>82</v>
      </c>
    </row>
    <row r="486" spans="1:78" ht="15" customHeight="1" x14ac:dyDescent="0.2">
      <c r="A486" s="55">
        <v>45483</v>
      </c>
      <c r="B486" s="56">
        <v>0.33333333333333331</v>
      </c>
      <c r="C486" s="14" t="s">
        <v>78</v>
      </c>
      <c r="D486" s="57">
        <v>3625629.1</v>
      </c>
      <c r="E486" s="11" t="s">
        <v>79</v>
      </c>
      <c r="F486" s="15">
        <v>2736</v>
      </c>
      <c r="G486" s="58">
        <v>8.6</v>
      </c>
      <c r="H486" s="59">
        <v>19</v>
      </c>
      <c r="I486" s="60">
        <v>468</v>
      </c>
      <c r="J486" s="60">
        <v>2700</v>
      </c>
      <c r="K486" s="60">
        <v>3200</v>
      </c>
      <c r="L486" s="60">
        <v>200</v>
      </c>
      <c r="M486" s="73">
        <v>36</v>
      </c>
      <c r="N486" s="73">
        <v>71</v>
      </c>
      <c r="O486" s="73">
        <v>85</v>
      </c>
      <c r="P486" s="60">
        <v>4200</v>
      </c>
      <c r="Q486" s="73">
        <v>0.45</v>
      </c>
      <c r="R486" s="77">
        <v>0.05</v>
      </c>
      <c r="S486" s="77">
        <v>0.05</v>
      </c>
      <c r="T486" s="77">
        <v>0.05</v>
      </c>
      <c r="U486" s="73">
        <v>0.5</v>
      </c>
      <c r="V486" s="73">
        <v>16</v>
      </c>
      <c r="W486" s="73">
        <v>16.100000000000001</v>
      </c>
      <c r="X486" s="73">
        <v>0.39</v>
      </c>
      <c r="Y486" s="73">
        <v>1.67</v>
      </c>
      <c r="Z486" s="60">
        <v>1410</v>
      </c>
      <c r="AA486" s="60">
        <v>1580</v>
      </c>
      <c r="AB486" s="60">
        <v>5</v>
      </c>
      <c r="AC486" s="60">
        <v>36</v>
      </c>
      <c r="AD486" s="60"/>
      <c r="AE486" s="60">
        <v>540</v>
      </c>
      <c r="AF486" s="60"/>
      <c r="AG486" s="60"/>
      <c r="AH486" s="63">
        <v>2.5000000000000001E-2</v>
      </c>
      <c r="AI486" s="72">
        <v>1E-3</v>
      </c>
      <c r="AJ486" s="72"/>
      <c r="AK486" s="59">
        <v>13.2</v>
      </c>
      <c r="AL486" s="61">
        <v>0.14000000000000001</v>
      </c>
      <c r="AM486" s="61"/>
      <c r="AN486" s="60">
        <v>86</v>
      </c>
      <c r="AO486" s="60">
        <v>1290</v>
      </c>
      <c r="AP486" s="72"/>
      <c r="AQ486" s="72"/>
      <c r="AR486" s="72"/>
      <c r="AS486" s="72"/>
      <c r="AT486" s="60">
        <v>20000</v>
      </c>
      <c r="AU486" s="70">
        <v>0.08</v>
      </c>
      <c r="AV486" s="63">
        <v>0.01</v>
      </c>
      <c r="AW486" s="63">
        <v>0.05</v>
      </c>
      <c r="AX486" s="70">
        <v>2.8E-3</v>
      </c>
      <c r="AY486" s="70">
        <v>1.6E-2</v>
      </c>
      <c r="AZ486" s="70">
        <v>6.0000000000000001E-3</v>
      </c>
      <c r="BA486" s="70">
        <v>5.6000000000000001E-2</v>
      </c>
      <c r="BB486" s="70">
        <v>0.6</v>
      </c>
      <c r="BC486" s="63">
        <v>1E-3</v>
      </c>
      <c r="BD486" s="70">
        <v>2.6</v>
      </c>
      <c r="BE486" s="70">
        <v>1.4E-2</v>
      </c>
      <c r="BF486" s="70">
        <v>0.68</v>
      </c>
      <c r="BG486" s="70">
        <v>0.13200000000000001</v>
      </c>
      <c r="BH486" s="63">
        <v>1.0500000000000001E-2</v>
      </c>
      <c r="BI486" s="63">
        <v>5.5E-2</v>
      </c>
      <c r="BJ486" s="70">
        <v>2.5999999999999999E-3</v>
      </c>
      <c r="BK486" s="70">
        <v>1.4E-2</v>
      </c>
      <c r="BL486" s="70">
        <v>6.1000000000000004E-3</v>
      </c>
      <c r="BM486" s="70">
        <v>5.8999999999999997E-2</v>
      </c>
      <c r="BN486" s="70">
        <v>0.61</v>
      </c>
      <c r="BO486" s="63">
        <v>1.0499999999999999E-3</v>
      </c>
      <c r="BP486" s="70">
        <v>2.7</v>
      </c>
      <c r="BQ486" s="70">
        <v>1.6E-2</v>
      </c>
      <c r="BR486" s="70">
        <v>0.71</v>
      </c>
      <c r="BS486" s="60">
        <v>115</v>
      </c>
      <c r="BT486" s="60">
        <v>72</v>
      </c>
      <c r="BU486" s="15"/>
      <c r="BV486" s="73"/>
      <c r="BW486" s="21"/>
      <c r="BX486" s="15"/>
      <c r="BY486" s="15"/>
      <c r="BZ486" s="15"/>
    </row>
    <row r="487" spans="1:78" ht="15" customHeight="1" x14ac:dyDescent="0.2">
      <c r="A487" s="55">
        <v>45487</v>
      </c>
      <c r="B487" s="56">
        <v>0.54166666666666663</v>
      </c>
      <c r="C487" s="14" t="s">
        <v>133</v>
      </c>
      <c r="D487" s="57">
        <v>3629520.1</v>
      </c>
      <c r="E487" s="11" t="s">
        <v>79</v>
      </c>
      <c r="F487" s="15">
        <v>3117</v>
      </c>
      <c r="G487" s="58">
        <v>8.6</v>
      </c>
      <c r="H487" s="59">
        <v>16</v>
      </c>
      <c r="I487" s="60">
        <v>449</v>
      </c>
      <c r="J487" s="60"/>
      <c r="K487" s="60"/>
      <c r="L487" s="60">
        <v>196</v>
      </c>
      <c r="M487" s="73">
        <v>57</v>
      </c>
      <c r="N487" s="73">
        <v>95</v>
      </c>
      <c r="O487" s="73">
        <v>107</v>
      </c>
      <c r="P487" s="60">
        <v>4100</v>
      </c>
      <c r="Q487" s="73">
        <v>0.34</v>
      </c>
      <c r="R487" s="77">
        <v>0.05</v>
      </c>
      <c r="S487" s="77">
        <v>0.05</v>
      </c>
      <c r="T487" s="77">
        <v>0.05</v>
      </c>
      <c r="U487" s="73">
        <v>0.34</v>
      </c>
      <c r="V487" s="73">
        <v>19.399999999999999</v>
      </c>
      <c r="W487" s="73">
        <v>19.399999999999999</v>
      </c>
      <c r="X487" s="73">
        <v>0.12</v>
      </c>
      <c r="Y487" s="73">
        <v>1.81</v>
      </c>
      <c r="Z487" s="60">
        <v>1360</v>
      </c>
      <c r="AA487" s="60">
        <v>1550</v>
      </c>
      <c r="AB487" s="60">
        <v>12</v>
      </c>
      <c r="AC487" s="60">
        <v>40</v>
      </c>
      <c r="AD487" s="60"/>
      <c r="AE487" s="60">
        <v>530</v>
      </c>
      <c r="AF487" s="60"/>
      <c r="AG487" s="60"/>
      <c r="AH487" s="63">
        <v>2.5000000000000001E-2</v>
      </c>
      <c r="AI487" s="72">
        <v>1E-3</v>
      </c>
      <c r="AJ487" s="72"/>
      <c r="AK487" s="60"/>
      <c r="AL487" s="60"/>
      <c r="AM487" s="60"/>
      <c r="AN487" s="60"/>
      <c r="AO487" s="60"/>
      <c r="AP487" s="72"/>
      <c r="AQ487" s="72"/>
      <c r="AR487" s="72"/>
      <c r="AS487" s="72"/>
      <c r="AT487" s="60">
        <v>42000</v>
      </c>
      <c r="AU487" s="61">
        <v>0.08</v>
      </c>
      <c r="AV487" s="62">
        <v>0.01</v>
      </c>
      <c r="AW487" s="62">
        <v>0.05</v>
      </c>
      <c r="AX487" s="61">
        <v>2.5000000000000001E-3</v>
      </c>
      <c r="AY487" s="61">
        <v>1.2E-2</v>
      </c>
      <c r="AZ487" s="61">
        <v>6.0000000000000001E-3</v>
      </c>
      <c r="BA487" s="61">
        <v>5.3999999999999999E-2</v>
      </c>
      <c r="BB487" s="61">
        <v>0.5</v>
      </c>
      <c r="BC487" s="63">
        <v>1E-3</v>
      </c>
      <c r="BD487" s="61">
        <v>2.6</v>
      </c>
      <c r="BE487" s="61">
        <v>1.4999999999999999E-2</v>
      </c>
      <c r="BF487" s="61">
        <v>0.73</v>
      </c>
      <c r="BG487" s="70">
        <v>9.9000000000000005E-2</v>
      </c>
      <c r="BH487" s="63">
        <v>1.0500000000000001E-2</v>
      </c>
      <c r="BI487" s="63">
        <v>5.5E-2</v>
      </c>
      <c r="BJ487" s="70">
        <v>2.7000000000000001E-3</v>
      </c>
      <c r="BK487" s="70">
        <v>1.4E-2</v>
      </c>
      <c r="BL487" s="70">
        <v>5.3E-3</v>
      </c>
      <c r="BM487" s="70">
        <v>6.0999999999999999E-2</v>
      </c>
      <c r="BN487" s="70">
        <v>0.65</v>
      </c>
      <c r="BO487" s="63">
        <v>1.0499999999999999E-3</v>
      </c>
      <c r="BP487" s="70">
        <v>2.6</v>
      </c>
      <c r="BQ487" s="70">
        <v>1.2E-2</v>
      </c>
      <c r="BR487" s="70">
        <v>0.71</v>
      </c>
      <c r="BS487" s="60">
        <v>111</v>
      </c>
      <c r="BT487" s="60">
        <v>56</v>
      </c>
      <c r="BU487" s="15"/>
      <c r="BV487" s="73"/>
      <c r="BW487" s="21"/>
      <c r="BX487" s="15"/>
      <c r="BY487" s="15"/>
      <c r="BZ487" s="15"/>
    </row>
    <row r="488" spans="1:78" ht="15" customHeight="1" x14ac:dyDescent="0.2">
      <c r="A488" s="55">
        <v>45489</v>
      </c>
      <c r="B488" s="56">
        <v>0.58333333333333337</v>
      </c>
      <c r="C488" s="14" t="s">
        <v>133</v>
      </c>
      <c r="D488" s="57">
        <v>3631105.1</v>
      </c>
      <c r="E488" s="11" t="s">
        <v>79</v>
      </c>
      <c r="F488" s="15">
        <v>3325</v>
      </c>
      <c r="G488" s="58">
        <v>8.6</v>
      </c>
      <c r="H488" s="59">
        <v>16</v>
      </c>
      <c r="I488" s="60">
        <v>483</v>
      </c>
      <c r="J488" s="60">
        <v>2900</v>
      </c>
      <c r="K488" s="60">
        <v>3400</v>
      </c>
      <c r="L488" s="60">
        <v>220</v>
      </c>
      <c r="M488" s="73">
        <v>54</v>
      </c>
      <c r="N488" s="73">
        <v>94</v>
      </c>
      <c r="O488" s="73">
        <v>106</v>
      </c>
      <c r="P488" s="60">
        <v>4600</v>
      </c>
      <c r="Q488" s="73">
        <v>0.23</v>
      </c>
      <c r="R488" s="77">
        <v>0.05</v>
      </c>
      <c r="S488" s="77">
        <v>0.05</v>
      </c>
      <c r="T488" s="77">
        <v>0.05</v>
      </c>
      <c r="U488" s="73">
        <v>0.31</v>
      </c>
      <c r="V488" s="73">
        <v>26</v>
      </c>
      <c r="W488" s="73">
        <v>26</v>
      </c>
      <c r="X488" s="73">
        <v>0.08</v>
      </c>
      <c r="Y488" s="73">
        <v>1.64</v>
      </c>
      <c r="Z488" s="60">
        <v>1710</v>
      </c>
      <c r="AA488" s="60">
        <v>1890</v>
      </c>
      <c r="AB488" s="60">
        <v>22</v>
      </c>
      <c r="AC488" s="60">
        <v>29</v>
      </c>
      <c r="AD488" s="60"/>
      <c r="AE488" s="60">
        <v>640</v>
      </c>
      <c r="AF488" s="60"/>
      <c r="AG488" s="60"/>
      <c r="AH488" s="70">
        <v>0.05</v>
      </c>
      <c r="AI488" s="72">
        <v>1E-3</v>
      </c>
      <c r="AJ488" s="72"/>
      <c r="AK488" s="60"/>
      <c r="AL488" s="60"/>
      <c r="AM488" s="60"/>
      <c r="AN488" s="60"/>
      <c r="AO488" s="60"/>
      <c r="AP488" s="72"/>
      <c r="AQ488" s="72"/>
      <c r="AR488" s="72"/>
      <c r="AS488" s="72"/>
      <c r="AT488" s="60">
        <v>36000</v>
      </c>
      <c r="AU488" s="70">
        <v>0.1</v>
      </c>
      <c r="AV488" s="63">
        <v>0.01</v>
      </c>
      <c r="AW488" s="63">
        <v>0.05</v>
      </c>
      <c r="AX488" s="70">
        <v>2.8E-3</v>
      </c>
      <c r="AY488" s="70">
        <v>1.6E-2</v>
      </c>
      <c r="AZ488" s="70">
        <v>6.0000000000000001E-3</v>
      </c>
      <c r="BA488" s="70">
        <v>4.3999999999999997E-2</v>
      </c>
      <c r="BB488" s="70">
        <v>0.5</v>
      </c>
      <c r="BC488" s="63">
        <v>1E-3</v>
      </c>
      <c r="BD488" s="70">
        <v>2.8</v>
      </c>
      <c r="BE488" s="70">
        <v>0.02</v>
      </c>
      <c r="BF488" s="70">
        <v>0.78</v>
      </c>
      <c r="BG488" s="60">
        <v>0.14399999999999999</v>
      </c>
      <c r="BH488" s="68">
        <v>1.0500000000000001E-2</v>
      </c>
      <c r="BI488" s="60">
        <v>0.13</v>
      </c>
      <c r="BJ488" s="70">
        <v>3.0999999999999999E-3</v>
      </c>
      <c r="BK488" s="70">
        <v>1.2E-2</v>
      </c>
      <c r="BL488" s="70">
        <v>6.3E-3</v>
      </c>
      <c r="BM488" s="70">
        <v>5.0999999999999997E-2</v>
      </c>
      <c r="BN488" s="70">
        <v>0.52</v>
      </c>
      <c r="BO488" s="63">
        <v>1.0499999999999999E-3</v>
      </c>
      <c r="BP488" s="70">
        <v>2.8</v>
      </c>
      <c r="BQ488" s="70">
        <v>1.4999999999999999E-2</v>
      </c>
      <c r="BR488" s="70">
        <v>0.78</v>
      </c>
      <c r="BS488" s="60">
        <v>118</v>
      </c>
      <c r="BT488" s="60">
        <v>54</v>
      </c>
      <c r="BU488" s="15"/>
      <c r="BV488" s="73"/>
      <c r="BW488" s="21"/>
      <c r="BX488" s="15"/>
      <c r="BY488" s="15"/>
      <c r="BZ488" s="15"/>
    </row>
    <row r="489" spans="1:78" ht="15" customHeight="1" x14ac:dyDescent="0.2">
      <c r="A489" s="13">
        <v>45508</v>
      </c>
      <c r="B489" s="56">
        <v>0.375</v>
      </c>
      <c r="C489" s="11" t="s">
        <v>78</v>
      </c>
      <c r="D489" s="11">
        <v>3642752.1</v>
      </c>
      <c r="E489" s="11" t="s">
        <v>79</v>
      </c>
      <c r="F489" s="28">
        <v>3264.49</v>
      </c>
      <c r="G489" s="58">
        <v>8.6</v>
      </c>
      <c r="H489" s="59"/>
      <c r="I489" s="60"/>
      <c r="J489" s="60"/>
      <c r="K489" s="60"/>
      <c r="L489" s="60"/>
      <c r="M489" s="73">
        <v>21</v>
      </c>
      <c r="N489" s="73">
        <v>59</v>
      </c>
      <c r="O489" s="73">
        <v>71</v>
      </c>
      <c r="P489" s="60"/>
      <c r="Q489" s="73">
        <v>1.2</v>
      </c>
      <c r="R489" s="77"/>
      <c r="S489" s="77"/>
      <c r="T489" s="77">
        <f>0.1/2</f>
        <v>0.05</v>
      </c>
      <c r="U489" s="73">
        <v>1.23</v>
      </c>
      <c r="V489" s="73">
        <v>16.7</v>
      </c>
      <c r="W489" s="73">
        <v>16.7</v>
      </c>
      <c r="X489" s="73">
        <v>1.4</v>
      </c>
      <c r="Y489" s="73">
        <v>2.8</v>
      </c>
      <c r="Z489" s="60"/>
      <c r="AA489" s="60"/>
      <c r="AB489" s="60">
        <v>4</v>
      </c>
      <c r="AC489" s="60">
        <v>28</v>
      </c>
      <c r="AD489" s="60"/>
      <c r="AE489" s="60"/>
      <c r="AF489" s="60"/>
      <c r="AG489" s="60"/>
      <c r="AH489" s="63">
        <f>0.1/2</f>
        <v>0.05</v>
      </c>
      <c r="AI489" s="72"/>
      <c r="AJ489" s="72"/>
      <c r="AK489" s="60"/>
      <c r="AL489" s="60"/>
      <c r="AM489" s="60"/>
      <c r="AN489" s="60"/>
      <c r="AO489" s="60"/>
      <c r="AP489" s="72"/>
      <c r="AQ489" s="72"/>
      <c r="AR489" s="72"/>
      <c r="AS489" s="72"/>
      <c r="AT489" s="60">
        <v>20000</v>
      </c>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21"/>
      <c r="BX489" s="15"/>
      <c r="BY489" s="15"/>
      <c r="BZ489" s="15"/>
    </row>
    <row r="490" spans="1:78" ht="15" customHeight="1" x14ac:dyDescent="0.2">
      <c r="A490" s="13">
        <v>45509</v>
      </c>
      <c r="B490" s="56">
        <v>0.39583333333333331</v>
      </c>
      <c r="C490" s="11" t="s">
        <v>78</v>
      </c>
      <c r="D490" s="11">
        <v>3642752.2</v>
      </c>
      <c r="E490" s="11" t="s">
        <v>80</v>
      </c>
      <c r="F490" s="11"/>
      <c r="G490" s="73">
        <v>4.7</v>
      </c>
      <c r="H490" s="73"/>
      <c r="I490" s="73"/>
      <c r="J490" s="73"/>
      <c r="K490" s="73"/>
      <c r="L490" s="73"/>
      <c r="M490" s="73">
        <v>8.1999999999999993</v>
      </c>
      <c r="N490" s="73">
        <v>5</v>
      </c>
      <c r="O490" s="73">
        <v>14</v>
      </c>
      <c r="P490" s="73"/>
      <c r="Q490" s="77">
        <f>0.5* 0.01</f>
        <v>5.0000000000000001E-3</v>
      </c>
      <c r="R490" s="73"/>
      <c r="S490" s="73"/>
      <c r="T490" s="73">
        <v>5.3999999999999999E-2</v>
      </c>
      <c r="U490" s="73">
        <v>6.3E-2</v>
      </c>
      <c r="V490" s="77">
        <f>0.5* 0.1</f>
        <v>0.05</v>
      </c>
      <c r="W490" s="77">
        <f>0.5* 0.11</f>
        <v>5.5E-2</v>
      </c>
      <c r="X490" s="77">
        <f>0.5* 0.004</f>
        <v>2E-3</v>
      </c>
      <c r="Y490" s="73">
        <v>1.2999999999999999E-2</v>
      </c>
      <c r="Z490" s="73"/>
      <c r="AA490" s="73"/>
      <c r="AB490" s="77">
        <f>0.5* 2</f>
        <v>1</v>
      </c>
      <c r="AC490" s="77">
        <f>0.5* 2</f>
        <v>1</v>
      </c>
      <c r="AD490" s="73"/>
      <c r="AE490" s="73"/>
      <c r="AF490" s="73"/>
      <c r="AG490" s="73"/>
      <c r="AH490" s="77">
        <f>0.5* 0.05</f>
        <v>2.5000000000000001E-2</v>
      </c>
      <c r="AI490" s="73"/>
      <c r="AJ490" s="73"/>
      <c r="AK490" s="73"/>
      <c r="AL490" s="73"/>
      <c r="AM490" s="73"/>
      <c r="AN490" s="73"/>
      <c r="AO490" s="73"/>
      <c r="AP490" s="73"/>
      <c r="AQ490" s="73"/>
      <c r="AR490" s="73"/>
      <c r="AS490" s="73">
        <v>0.42</v>
      </c>
      <c r="AT490" s="68">
        <f>0.5* 10</f>
        <v>5</v>
      </c>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v>0.44</v>
      </c>
      <c r="BV490" s="15" t="s">
        <v>112</v>
      </c>
      <c r="BW490" s="21">
        <v>50</v>
      </c>
      <c r="BX490" s="15">
        <v>0</v>
      </c>
      <c r="BY490" s="15">
        <v>0</v>
      </c>
      <c r="BZ490" s="15" t="s">
        <v>82</v>
      </c>
    </row>
    <row r="491" spans="1:78" ht="15" customHeight="1" x14ac:dyDescent="0.2">
      <c r="A491" s="13">
        <v>45509</v>
      </c>
      <c r="B491" s="56">
        <v>0.40972222222222221</v>
      </c>
      <c r="C491" s="11" t="s">
        <v>78</v>
      </c>
      <c r="D491" s="11">
        <v>3642752.3</v>
      </c>
      <c r="E491" s="11" t="s">
        <v>83</v>
      </c>
      <c r="F491" s="11"/>
      <c r="G491" s="73">
        <v>6.8</v>
      </c>
      <c r="H491" s="73"/>
      <c r="I491" s="73"/>
      <c r="J491" s="73"/>
      <c r="K491" s="73"/>
      <c r="L491" s="73"/>
      <c r="M491" s="73">
        <v>19.600000000000001</v>
      </c>
      <c r="N491" s="73">
        <v>9</v>
      </c>
      <c r="O491" s="73">
        <v>29</v>
      </c>
      <c r="P491" s="73"/>
      <c r="Q491" s="73">
        <v>2.5000000000000001E-2</v>
      </c>
      <c r="R491" s="73"/>
      <c r="S491" s="73"/>
      <c r="T491" s="73">
        <v>5.3999999999999999E-2</v>
      </c>
      <c r="U491" s="73">
        <v>7.9000000000000001E-2</v>
      </c>
      <c r="V491" s="73">
        <v>0.18</v>
      </c>
      <c r="W491" s="73">
        <v>0.24</v>
      </c>
      <c r="X491" s="73">
        <v>5.0000000000000001E-3</v>
      </c>
      <c r="Y491" s="73">
        <v>5.8000000000000003E-2</v>
      </c>
      <c r="Z491" s="73"/>
      <c r="AA491" s="73"/>
      <c r="AB491" s="77">
        <f>0.5* 2</f>
        <v>1</v>
      </c>
      <c r="AC491" s="77">
        <f>0.5* 2</f>
        <v>1</v>
      </c>
      <c r="AD491" s="73"/>
      <c r="AE491" s="73"/>
      <c r="AF491" s="73"/>
      <c r="AG491" s="73"/>
      <c r="AH491" s="77">
        <f>0.5* 0.05</f>
        <v>2.5000000000000001E-2</v>
      </c>
      <c r="AI491" s="73"/>
      <c r="AJ491" s="73"/>
      <c r="AK491" s="73"/>
      <c r="AL491" s="73"/>
      <c r="AM491" s="73"/>
      <c r="AN491" s="73"/>
      <c r="AO491" s="73"/>
      <c r="AP491" s="73"/>
      <c r="AQ491" s="73"/>
      <c r="AR491" s="73"/>
      <c r="AS491" s="73">
        <v>1.66</v>
      </c>
      <c r="AT491" s="60">
        <v>100</v>
      </c>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v>0.28999999999999998</v>
      </c>
      <c r="BV491" s="15" t="s">
        <v>93</v>
      </c>
      <c r="BW491" s="21">
        <v>32.5</v>
      </c>
      <c r="BX491" s="15">
        <v>0</v>
      </c>
      <c r="BY491" s="15">
        <v>0</v>
      </c>
      <c r="BZ491" s="15" t="s">
        <v>82</v>
      </c>
    </row>
    <row r="492" spans="1:78" ht="15" customHeight="1" x14ac:dyDescent="0.2">
      <c r="A492" s="13">
        <v>45516</v>
      </c>
      <c r="B492" s="56"/>
      <c r="C492" s="11" t="s">
        <v>90</v>
      </c>
      <c r="D492" s="11"/>
      <c r="E492" s="11" t="s">
        <v>80</v>
      </c>
      <c r="F492" s="11"/>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v>0.34</v>
      </c>
      <c r="BV492" s="15" t="s">
        <v>137</v>
      </c>
      <c r="BW492" s="21">
        <v>65</v>
      </c>
      <c r="BX492" s="15"/>
      <c r="BY492" s="15"/>
      <c r="BZ492" s="15"/>
    </row>
    <row r="493" spans="1:78" ht="15" customHeight="1" x14ac:dyDescent="0.2">
      <c r="A493" s="13">
        <v>45516</v>
      </c>
      <c r="B493" s="56"/>
      <c r="C493" s="11" t="s">
        <v>90</v>
      </c>
      <c r="D493" s="11"/>
      <c r="E493" s="11" t="s">
        <v>83</v>
      </c>
      <c r="F493" s="11"/>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v>0.33</v>
      </c>
      <c r="BV493" s="15" t="s">
        <v>138</v>
      </c>
      <c r="BW493" s="21">
        <v>62.5</v>
      </c>
      <c r="BX493" s="15"/>
      <c r="BY493" s="15"/>
      <c r="BZ493" s="15"/>
    </row>
    <row r="494" spans="1:78" ht="15" customHeight="1" x14ac:dyDescent="0.2">
      <c r="A494" s="13">
        <v>45538</v>
      </c>
      <c r="B494" s="56">
        <v>0.32291666666666669</v>
      </c>
      <c r="C494" s="11" t="s">
        <v>78</v>
      </c>
      <c r="D494" s="11">
        <v>3663765.1</v>
      </c>
      <c r="E494" s="11" t="s">
        <v>80</v>
      </c>
      <c r="F494" s="73"/>
      <c r="G494" s="73">
        <v>2.8</v>
      </c>
      <c r="H494" s="73"/>
      <c r="I494" s="73"/>
      <c r="J494" s="73"/>
      <c r="K494" s="73"/>
      <c r="L494" s="73"/>
      <c r="M494" s="73">
        <v>12.5</v>
      </c>
      <c r="N494" s="77">
        <f>0.5* 3</f>
        <v>1.5</v>
      </c>
      <c r="O494" s="73">
        <v>20</v>
      </c>
      <c r="P494" s="73"/>
      <c r="Q494" s="73">
        <v>7.9000000000000001E-2</v>
      </c>
      <c r="R494" s="73"/>
      <c r="S494" s="73"/>
      <c r="T494" s="73">
        <v>0.05</v>
      </c>
      <c r="U494" s="73">
        <v>0.129</v>
      </c>
      <c r="V494" s="77">
        <f>0.5* 0.1</f>
        <v>0.05</v>
      </c>
      <c r="W494" s="73">
        <v>0.13</v>
      </c>
      <c r="X494" s="73">
        <v>6.9000000000000006E-2</v>
      </c>
      <c r="Y494" s="73">
        <v>9.2999999999999999E-2</v>
      </c>
      <c r="Z494" s="73"/>
      <c r="AA494" s="73"/>
      <c r="AB494" s="73">
        <v>7</v>
      </c>
      <c r="AC494" s="73">
        <v>7</v>
      </c>
      <c r="AD494" s="73"/>
      <c r="AE494" s="73"/>
      <c r="AF494" s="73"/>
      <c r="AG494" s="73"/>
      <c r="AH494" s="73">
        <v>0.64</v>
      </c>
      <c r="AI494" s="73"/>
      <c r="AJ494" s="73"/>
      <c r="AK494" s="73"/>
      <c r="AL494" s="73"/>
      <c r="AM494" s="73"/>
      <c r="AN494" s="73"/>
      <c r="AO494" s="73"/>
      <c r="AP494" s="73"/>
      <c r="AQ494" s="73"/>
      <c r="AR494" s="73"/>
      <c r="AS494" s="73">
        <v>3.4</v>
      </c>
      <c r="AT494" s="68">
        <f>0.5* 1</f>
        <v>0.5</v>
      </c>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v>0.27</v>
      </c>
      <c r="BV494" s="15" t="s">
        <v>103</v>
      </c>
      <c r="BW494" s="21">
        <v>35</v>
      </c>
      <c r="BX494" s="15">
        <v>0</v>
      </c>
      <c r="BY494" s="15">
        <v>0</v>
      </c>
      <c r="BZ494" s="15" t="s">
        <v>109</v>
      </c>
    </row>
    <row r="495" spans="1:78" ht="15" customHeight="1" x14ac:dyDescent="0.2">
      <c r="A495" s="13">
        <v>45538</v>
      </c>
      <c r="B495" s="56">
        <v>0.34375</v>
      </c>
      <c r="C495" s="11" t="s">
        <v>78</v>
      </c>
      <c r="D495" s="11">
        <v>3663765.2</v>
      </c>
      <c r="E495" s="11" t="s">
        <v>83</v>
      </c>
      <c r="F495" s="73"/>
      <c r="G495" s="73">
        <v>2.8</v>
      </c>
      <c r="H495" s="73"/>
      <c r="I495" s="73"/>
      <c r="J495" s="73"/>
      <c r="K495" s="73"/>
      <c r="L495" s="73"/>
      <c r="M495" s="73">
        <v>15.4</v>
      </c>
      <c r="N495" s="77">
        <f>0.5* 4</f>
        <v>2</v>
      </c>
      <c r="O495" s="73">
        <v>28</v>
      </c>
      <c r="P495" s="73"/>
      <c r="Q495" s="73">
        <v>7.9000000000000001E-2</v>
      </c>
      <c r="R495" s="73"/>
      <c r="S495" s="73"/>
      <c r="T495" s="73">
        <v>6.5000000000000002E-2</v>
      </c>
      <c r="U495" s="73">
        <v>0.14299999999999999</v>
      </c>
      <c r="V495" s="73">
        <v>0.11</v>
      </c>
      <c r="W495" s="73">
        <v>0.18</v>
      </c>
      <c r="X495" s="73">
        <v>7.2999999999999995E-2</v>
      </c>
      <c r="Y495" s="73">
        <v>9.1999999999999998E-2</v>
      </c>
      <c r="Z495" s="73"/>
      <c r="AA495" s="73"/>
      <c r="AB495" s="73">
        <v>7</v>
      </c>
      <c r="AC495" s="73">
        <v>6</v>
      </c>
      <c r="AD495" s="73"/>
      <c r="AE495" s="73"/>
      <c r="AF495" s="73"/>
      <c r="AG495" s="73"/>
      <c r="AH495" s="73">
        <v>0.65</v>
      </c>
      <c r="AI495" s="73"/>
      <c r="AJ495" s="73"/>
      <c r="AK495" s="73"/>
      <c r="AL495" s="73"/>
      <c r="AM495" s="73"/>
      <c r="AN495" s="73"/>
      <c r="AO495" s="73"/>
      <c r="AP495" s="73"/>
      <c r="AQ495" s="73"/>
      <c r="AR495" s="73"/>
      <c r="AS495" s="73">
        <v>3.3</v>
      </c>
      <c r="AT495" s="68">
        <f>0.5* 1</f>
        <v>0.5</v>
      </c>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v>0.27</v>
      </c>
      <c r="BV495" s="15" t="s">
        <v>107</v>
      </c>
      <c r="BW495" s="21">
        <v>37.5</v>
      </c>
      <c r="BX495" s="15">
        <v>0</v>
      </c>
      <c r="BY495" s="15">
        <v>0</v>
      </c>
      <c r="BZ495" s="15" t="s">
        <v>109</v>
      </c>
    </row>
    <row r="496" spans="1:78" ht="15" customHeight="1" x14ac:dyDescent="0.2">
      <c r="A496" s="13">
        <v>45538</v>
      </c>
      <c r="B496" s="56">
        <v>0.39583333333333331</v>
      </c>
      <c r="C496" s="11" t="s">
        <v>78</v>
      </c>
      <c r="D496" s="11">
        <v>3663765.3</v>
      </c>
      <c r="E496" s="11" t="s">
        <v>79</v>
      </c>
      <c r="F496" s="28">
        <v>687.8</v>
      </c>
      <c r="G496" s="58">
        <v>8.8000000000000007</v>
      </c>
      <c r="H496" s="59"/>
      <c r="I496" s="60"/>
      <c r="J496" s="60"/>
      <c r="K496" s="60"/>
      <c r="L496" s="60"/>
      <c r="M496" s="73">
        <v>16.3</v>
      </c>
      <c r="N496" s="73">
        <v>50</v>
      </c>
      <c r="O496" s="73">
        <v>43</v>
      </c>
      <c r="P496" s="60"/>
      <c r="Q496" s="77">
        <f>0.5/2</f>
        <v>0.25</v>
      </c>
      <c r="R496" s="77"/>
      <c r="S496" s="77"/>
      <c r="T496" s="73">
        <v>12</v>
      </c>
      <c r="U496" s="73">
        <v>12.3</v>
      </c>
      <c r="V496" s="73">
        <v>9</v>
      </c>
      <c r="W496" s="73">
        <v>21</v>
      </c>
      <c r="X496" s="73">
        <v>5</v>
      </c>
      <c r="Y496" s="73">
        <v>5.5</v>
      </c>
      <c r="Z496" s="60"/>
      <c r="AA496" s="60"/>
      <c r="AB496" s="68">
        <f>2/2</f>
        <v>1</v>
      </c>
      <c r="AC496" s="60">
        <v>9</v>
      </c>
      <c r="AD496" s="60"/>
      <c r="AE496" s="60"/>
      <c r="AF496" s="60"/>
      <c r="AG496" s="60"/>
      <c r="AH496" s="63">
        <f>0.05/2</f>
        <v>2.5000000000000001E-2</v>
      </c>
      <c r="AI496" s="72"/>
      <c r="AJ496" s="72"/>
      <c r="AK496" s="60"/>
      <c r="AL496" s="60"/>
      <c r="AM496" s="60"/>
      <c r="AN496" s="60"/>
      <c r="AO496" s="60"/>
      <c r="AP496" s="72"/>
      <c r="AQ496" s="72"/>
      <c r="AR496" s="72"/>
      <c r="AS496" s="72"/>
      <c r="AT496" s="60">
        <v>1200</v>
      </c>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21"/>
      <c r="BX496" s="15"/>
      <c r="BY496" s="15"/>
      <c r="BZ496" s="15"/>
    </row>
    <row r="497" spans="1:78" ht="15" customHeight="1" x14ac:dyDescent="0.2">
      <c r="A497" s="13">
        <v>45566</v>
      </c>
      <c r="B497" s="56">
        <v>0.36458333333333331</v>
      </c>
      <c r="C497" s="11" t="s">
        <v>78</v>
      </c>
      <c r="D497" s="11">
        <v>3685538.1</v>
      </c>
      <c r="E497" s="11" t="s">
        <v>80</v>
      </c>
      <c r="F497" s="73"/>
      <c r="G497" s="73">
        <v>3.8</v>
      </c>
      <c r="H497" s="73">
        <v>8.1</v>
      </c>
      <c r="I497" s="73"/>
      <c r="J497" s="73"/>
      <c r="K497" s="73"/>
      <c r="L497" s="73"/>
      <c r="M497" s="73">
        <v>9.5</v>
      </c>
      <c r="N497" s="73">
        <v>6</v>
      </c>
      <c r="O497" s="73">
        <v>14</v>
      </c>
      <c r="P497" s="73"/>
      <c r="Q497" s="73">
        <v>2.7E-2</v>
      </c>
      <c r="R497" s="73"/>
      <c r="S497" s="73"/>
      <c r="T497" s="73">
        <v>5.1999999999999998E-2</v>
      </c>
      <c r="U497" s="73">
        <v>7.9000000000000001E-2</v>
      </c>
      <c r="V497" s="77">
        <f>0.5* 0.1</f>
        <v>0.05</v>
      </c>
      <c r="W497" s="61">
        <v>0.1</v>
      </c>
      <c r="X497" s="77">
        <f>0.5* 0.004</f>
        <v>2E-3</v>
      </c>
      <c r="Y497" s="73">
        <v>2.4E-2</v>
      </c>
      <c r="Z497" s="73"/>
      <c r="AA497" s="73"/>
      <c r="AB497" s="77">
        <f>0.5* 2</f>
        <v>1</v>
      </c>
      <c r="AC497" s="77">
        <f>0.5* 2</f>
        <v>1</v>
      </c>
      <c r="AD497" s="73"/>
      <c r="AE497" s="73"/>
      <c r="AF497" s="73"/>
      <c r="AG497" s="73"/>
      <c r="AH497" s="77">
        <f>0.5* 0.05</f>
        <v>2.5000000000000001E-2</v>
      </c>
      <c r="AI497" s="73"/>
      <c r="AJ497" s="73"/>
      <c r="AK497" s="73"/>
      <c r="AL497" s="73"/>
      <c r="AM497" s="73"/>
      <c r="AN497" s="73"/>
      <c r="AO497" s="73"/>
      <c r="AP497" s="73"/>
      <c r="AQ497" s="73"/>
      <c r="AR497" s="73"/>
      <c r="AS497" s="77">
        <f>0.5* 0.1</f>
        <v>0.05</v>
      </c>
      <c r="AT497" s="68">
        <f>0.5* 1</f>
        <v>0.5</v>
      </c>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v>0.41</v>
      </c>
      <c r="BV497" s="15" t="s">
        <v>139</v>
      </c>
      <c r="BW497" s="21">
        <v>32.5</v>
      </c>
      <c r="BX497" s="15">
        <v>0</v>
      </c>
      <c r="BY497" s="15">
        <v>0</v>
      </c>
      <c r="BZ497" s="15" t="s">
        <v>82</v>
      </c>
    </row>
    <row r="498" spans="1:78" ht="15.75" customHeight="1" x14ac:dyDescent="0.2">
      <c r="A498" s="13">
        <v>45566</v>
      </c>
      <c r="B498" s="56">
        <v>0.35416666666666669</v>
      </c>
      <c r="C498" s="11" t="s">
        <v>78</v>
      </c>
      <c r="D498" s="11">
        <v>3685538.2</v>
      </c>
      <c r="E498" s="11" t="s">
        <v>83</v>
      </c>
      <c r="F498" s="73"/>
      <c r="G498" s="73">
        <v>3.8</v>
      </c>
      <c r="H498" s="73">
        <v>8.3000000000000007</v>
      </c>
      <c r="I498" s="73"/>
      <c r="J498" s="73"/>
      <c r="K498" s="73"/>
      <c r="L498" s="73"/>
      <c r="M498" s="73">
        <v>10.6</v>
      </c>
      <c r="N498" s="73">
        <v>4</v>
      </c>
      <c r="O498" s="73">
        <v>13</v>
      </c>
      <c r="P498" s="73"/>
      <c r="Q498" s="73">
        <v>2.9000000000000001E-2</v>
      </c>
      <c r="R498" s="73"/>
      <c r="S498" s="73"/>
      <c r="T498" s="73">
        <v>5.0999999999999997E-2</v>
      </c>
      <c r="U498" s="73">
        <v>0.08</v>
      </c>
      <c r="V498" s="77">
        <f>0.5* 0.1</f>
        <v>0.05</v>
      </c>
      <c r="W498" s="73">
        <v>0.11</v>
      </c>
      <c r="X498" s="77">
        <f>0.5* 0.004</f>
        <v>2E-3</v>
      </c>
      <c r="Y498" s="73">
        <v>2.4E-2</v>
      </c>
      <c r="Z498" s="73"/>
      <c r="AA498" s="73"/>
      <c r="AB498" s="77">
        <f>0.5* 2</f>
        <v>1</v>
      </c>
      <c r="AC498" s="77">
        <f>0.5* 2</f>
        <v>1</v>
      </c>
      <c r="AD498" s="73"/>
      <c r="AE498" s="73"/>
      <c r="AF498" s="73"/>
      <c r="AG498" s="73"/>
      <c r="AH498" s="77">
        <f>0.5* 0.05</f>
        <v>2.5000000000000001E-2</v>
      </c>
      <c r="AI498" s="73"/>
      <c r="AJ498" s="73"/>
      <c r="AK498" s="73"/>
      <c r="AL498" s="73"/>
      <c r="AM498" s="73"/>
      <c r="AN498" s="73"/>
      <c r="AO498" s="73"/>
      <c r="AP498" s="73"/>
      <c r="AQ498" s="73"/>
      <c r="AR498" s="73"/>
      <c r="AS498" s="77">
        <f>0.5* 0.1</f>
        <v>0.05</v>
      </c>
      <c r="AT498" s="68">
        <f>0.5* 1</f>
        <v>0.5</v>
      </c>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v>0.38</v>
      </c>
      <c r="BV498" s="15" t="s">
        <v>139</v>
      </c>
      <c r="BW498" s="21">
        <v>32.5</v>
      </c>
      <c r="BX498" s="15">
        <v>0</v>
      </c>
      <c r="BY498" s="15">
        <v>0</v>
      </c>
      <c r="BZ498" s="15" t="s">
        <v>82</v>
      </c>
    </row>
    <row r="499" spans="1:78" ht="15" customHeight="1" x14ac:dyDescent="0.2">
      <c r="A499" s="13">
        <v>45616</v>
      </c>
      <c r="B499" s="56">
        <v>0.67361111111111116</v>
      </c>
      <c r="C499" s="11" t="s">
        <v>78</v>
      </c>
      <c r="D499" s="11">
        <v>3723126.1</v>
      </c>
      <c r="E499" s="11" t="s">
        <v>80</v>
      </c>
      <c r="F499" s="73"/>
      <c r="G499" s="73">
        <v>2.5</v>
      </c>
      <c r="H499" s="15">
        <v>16.8</v>
      </c>
      <c r="I499" s="15"/>
      <c r="J499" s="15"/>
      <c r="K499" s="15"/>
      <c r="L499" s="15"/>
      <c r="M499" s="73">
        <v>10</v>
      </c>
      <c r="N499" s="73">
        <v>4</v>
      </c>
      <c r="O499" s="73">
        <v>90</v>
      </c>
      <c r="P499" s="73"/>
      <c r="Q499" s="73">
        <v>0.127</v>
      </c>
      <c r="R499" s="73"/>
      <c r="S499" s="73"/>
      <c r="T499" s="73">
        <v>3.7999999999999999E-2</v>
      </c>
      <c r="U499" s="73">
        <v>0.16500000000000001</v>
      </c>
      <c r="V499" s="73">
        <v>0.16</v>
      </c>
      <c r="W499" s="61">
        <v>0.2</v>
      </c>
      <c r="X499" s="73">
        <v>0.125</v>
      </c>
      <c r="Y499" s="73">
        <v>0.128</v>
      </c>
      <c r="Z499" s="15"/>
      <c r="AA499" s="15"/>
      <c r="AB499" s="73">
        <v>9</v>
      </c>
      <c r="AC499" s="73">
        <v>9</v>
      </c>
      <c r="AD499" s="15"/>
      <c r="AE499" s="15"/>
      <c r="AF499" s="15"/>
      <c r="AG499" s="15"/>
      <c r="AH499" s="73">
        <v>0.1</v>
      </c>
      <c r="AI499" s="15"/>
      <c r="AJ499" s="15"/>
      <c r="AK499" s="15"/>
      <c r="AL499" s="15"/>
      <c r="AM499" s="15"/>
      <c r="AN499" s="15"/>
      <c r="AO499" s="15"/>
      <c r="AP499" s="15"/>
      <c r="AQ499" s="15"/>
      <c r="AR499" s="15"/>
      <c r="AS499" s="73">
        <v>7.3</v>
      </c>
      <c r="AT499" s="77">
        <f t="shared" ref="AT499:AT504" si="17">1/2</f>
        <v>0.5</v>
      </c>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v>0.26</v>
      </c>
      <c r="BV499" s="15" t="s">
        <v>112</v>
      </c>
      <c r="BW499" s="21">
        <v>50</v>
      </c>
      <c r="BX499" s="15">
        <v>0</v>
      </c>
      <c r="BY499" s="15">
        <v>0</v>
      </c>
      <c r="BZ499" s="15" t="s">
        <v>127</v>
      </c>
    </row>
    <row r="500" spans="1:78" ht="15" customHeight="1" x14ac:dyDescent="0.2">
      <c r="A500" s="13">
        <v>45616</v>
      </c>
      <c r="B500" s="56">
        <v>0.70833333333333337</v>
      </c>
      <c r="C500" s="11" t="s">
        <v>78</v>
      </c>
      <c r="D500" s="11">
        <v>3723126.2</v>
      </c>
      <c r="E500" s="11" t="s">
        <v>83</v>
      </c>
      <c r="F500" s="73"/>
      <c r="G500" s="73">
        <v>2.5</v>
      </c>
      <c r="H500" s="15">
        <v>16.899999999999999</v>
      </c>
      <c r="I500" s="15"/>
      <c r="J500" s="15"/>
      <c r="K500" s="15"/>
      <c r="L500" s="15"/>
      <c r="M500" s="73">
        <v>11.9</v>
      </c>
      <c r="N500" s="77">
        <f>0.5* 3</f>
        <v>1.5</v>
      </c>
      <c r="O500" s="73">
        <v>65</v>
      </c>
      <c r="P500" s="73"/>
      <c r="Q500" s="73">
        <v>0.11700000000000001</v>
      </c>
      <c r="R500" s="73"/>
      <c r="S500" s="73"/>
      <c r="T500" s="73">
        <v>3.5999999999999997E-2</v>
      </c>
      <c r="U500" s="73">
        <v>0.152</v>
      </c>
      <c r="V500" s="73">
        <v>0.23</v>
      </c>
      <c r="W500" s="73">
        <v>0.26</v>
      </c>
      <c r="X500" s="73">
        <v>0.125</v>
      </c>
      <c r="Y500" s="73">
        <v>0.13800000000000001</v>
      </c>
      <c r="Z500" s="15"/>
      <c r="AA500" s="15"/>
      <c r="AB500" s="73">
        <v>7</v>
      </c>
      <c r="AC500" s="73">
        <v>9</v>
      </c>
      <c r="AD500" s="15"/>
      <c r="AE500" s="15"/>
      <c r="AF500" s="15"/>
      <c r="AG500" s="15"/>
      <c r="AH500" s="73">
        <v>0.17</v>
      </c>
      <c r="AI500" s="15"/>
      <c r="AJ500" s="15"/>
      <c r="AK500" s="15"/>
      <c r="AL500" s="15"/>
      <c r="AM500" s="15"/>
      <c r="AN500" s="15"/>
      <c r="AO500" s="15"/>
      <c r="AP500" s="15"/>
      <c r="AQ500" s="15"/>
      <c r="AR500" s="15"/>
      <c r="AS500" s="73">
        <v>8.4</v>
      </c>
      <c r="AT500" s="77">
        <f t="shared" si="17"/>
        <v>0.5</v>
      </c>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v>0.26</v>
      </c>
      <c r="BV500" s="15" t="s">
        <v>112</v>
      </c>
      <c r="BW500" s="21">
        <v>50</v>
      </c>
      <c r="BX500" s="15">
        <v>0</v>
      </c>
      <c r="BY500" s="15">
        <v>0</v>
      </c>
      <c r="BZ500" s="15" t="s">
        <v>136</v>
      </c>
    </row>
    <row r="501" spans="1:78" ht="15" customHeight="1" x14ac:dyDescent="0.2">
      <c r="A501" s="13">
        <v>45644</v>
      </c>
      <c r="B501" s="56">
        <v>0.36458333333333331</v>
      </c>
      <c r="C501" s="11" t="s">
        <v>78</v>
      </c>
      <c r="D501" s="11">
        <v>3745085.1</v>
      </c>
      <c r="E501" s="11" t="s">
        <v>80</v>
      </c>
      <c r="F501" s="11"/>
      <c r="G501" s="73">
        <v>2.2999999999999998</v>
      </c>
      <c r="H501" s="15">
        <v>9.3000000000000007</v>
      </c>
      <c r="I501" s="15"/>
      <c r="J501" s="15"/>
      <c r="K501" s="15"/>
      <c r="L501" s="15"/>
      <c r="M501" s="73">
        <v>2.8</v>
      </c>
      <c r="N501" s="77">
        <f>0.5* 3</f>
        <v>1.5</v>
      </c>
      <c r="O501" s="73">
        <v>14</v>
      </c>
      <c r="P501" s="15"/>
      <c r="Q501" s="73">
        <v>0.183</v>
      </c>
      <c r="R501" s="15"/>
      <c r="S501" s="15"/>
      <c r="T501" s="73">
        <v>3.5000000000000003E-2</v>
      </c>
      <c r="U501" s="73">
        <v>0.22</v>
      </c>
      <c r="V501" s="61">
        <v>0.2</v>
      </c>
      <c r="W501" s="73">
        <v>0.24</v>
      </c>
      <c r="X501" s="73">
        <v>0.13300000000000001</v>
      </c>
      <c r="Y501" s="73">
        <v>0.13100000000000001</v>
      </c>
      <c r="Z501" s="15"/>
      <c r="AA501" s="15"/>
      <c r="AB501" s="73">
        <v>11</v>
      </c>
      <c r="AC501" s="73">
        <v>13</v>
      </c>
      <c r="AD501" s="15"/>
      <c r="AE501" s="15"/>
      <c r="AF501" s="15"/>
      <c r="AG501" s="15"/>
      <c r="AH501" s="73">
        <v>0.32</v>
      </c>
      <c r="AI501" s="15"/>
      <c r="AJ501" s="15"/>
      <c r="AK501" s="15"/>
      <c r="AL501" s="15"/>
      <c r="AM501" s="15"/>
      <c r="AN501" s="15"/>
      <c r="AO501" s="15"/>
      <c r="AP501" s="15"/>
      <c r="AQ501" s="15"/>
      <c r="AR501" s="15"/>
      <c r="AS501" s="73">
        <v>7.1</v>
      </c>
      <c r="AT501" s="77">
        <f t="shared" si="17"/>
        <v>0.5</v>
      </c>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v>0.36</v>
      </c>
      <c r="BV501" s="15" t="s">
        <v>89</v>
      </c>
      <c r="BW501" s="21">
        <v>55</v>
      </c>
      <c r="BX501" s="15">
        <v>0</v>
      </c>
      <c r="BY501" s="15">
        <v>0</v>
      </c>
      <c r="BZ501" s="15" t="s">
        <v>140</v>
      </c>
    </row>
    <row r="502" spans="1:78" ht="15" customHeight="1" x14ac:dyDescent="0.2">
      <c r="A502" s="13">
        <v>45644</v>
      </c>
      <c r="B502" s="56">
        <v>0.375</v>
      </c>
      <c r="C502" s="11" t="s">
        <v>78</v>
      </c>
      <c r="D502" s="11">
        <v>3745085.2</v>
      </c>
      <c r="E502" s="11" t="s">
        <v>83</v>
      </c>
      <c r="F502" s="11"/>
      <c r="G502" s="73">
        <v>2.2999999999999998</v>
      </c>
      <c r="H502" s="15">
        <v>9.9</v>
      </c>
      <c r="I502" s="15"/>
      <c r="J502" s="15"/>
      <c r="K502" s="15"/>
      <c r="L502" s="15"/>
      <c r="M502" s="73">
        <v>2.5</v>
      </c>
      <c r="N502" s="73">
        <v>3</v>
      </c>
      <c r="O502" s="73">
        <v>15</v>
      </c>
      <c r="P502" s="15"/>
      <c r="Q502" s="73">
        <v>0.16900000000000001</v>
      </c>
      <c r="R502" s="15"/>
      <c r="S502" s="15"/>
      <c r="T502" s="73">
        <v>3.4000000000000002E-2</v>
      </c>
      <c r="U502" s="61">
        <v>0.2</v>
      </c>
      <c r="V502" s="73">
        <v>0.22</v>
      </c>
      <c r="W502" s="73">
        <v>0.25</v>
      </c>
      <c r="X502" s="73">
        <v>0.13300000000000001</v>
      </c>
      <c r="Y502" s="73">
        <v>0.128</v>
      </c>
      <c r="Z502" s="15"/>
      <c r="AA502" s="15"/>
      <c r="AB502" s="73">
        <v>11</v>
      </c>
      <c r="AC502" s="73">
        <v>12</v>
      </c>
      <c r="AD502" s="15"/>
      <c r="AE502" s="15"/>
      <c r="AF502" s="15"/>
      <c r="AG502" s="15"/>
      <c r="AH502" s="73">
        <v>0.32</v>
      </c>
      <c r="AI502" s="15"/>
      <c r="AJ502" s="15"/>
      <c r="AK502" s="15"/>
      <c r="AL502" s="15"/>
      <c r="AM502" s="15"/>
      <c r="AN502" s="15"/>
      <c r="AO502" s="15"/>
      <c r="AP502" s="15"/>
      <c r="AQ502" s="15"/>
      <c r="AR502" s="15"/>
      <c r="AS502" s="73">
        <v>6.9</v>
      </c>
      <c r="AT502" s="77">
        <f t="shared" si="17"/>
        <v>0.5</v>
      </c>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v>0.38</v>
      </c>
      <c r="BV502" s="15" t="s">
        <v>89</v>
      </c>
      <c r="BW502" s="21">
        <v>55</v>
      </c>
      <c r="BX502" s="15">
        <v>0</v>
      </c>
      <c r="BY502" s="15">
        <v>0</v>
      </c>
      <c r="BZ502" s="15" t="s">
        <v>82</v>
      </c>
    </row>
    <row r="503" spans="1:78" ht="15" customHeight="1" x14ac:dyDescent="0.2">
      <c r="A503" s="13">
        <v>45672</v>
      </c>
      <c r="B503" s="56">
        <v>0.33333333333333331</v>
      </c>
      <c r="C503" s="11" t="s">
        <v>78</v>
      </c>
      <c r="D503" s="11">
        <v>3755975.1</v>
      </c>
      <c r="E503" s="11" t="s">
        <v>80</v>
      </c>
      <c r="F503" s="73"/>
      <c r="G503" s="15">
        <v>2.9</v>
      </c>
      <c r="H503" s="15">
        <v>9.3000000000000007</v>
      </c>
      <c r="I503" s="15"/>
      <c r="J503" s="15"/>
      <c r="K503" s="15"/>
      <c r="L503" s="73"/>
      <c r="M503" s="73">
        <v>4.9000000000000004</v>
      </c>
      <c r="N503" s="73">
        <v>3</v>
      </c>
      <c r="O503" s="73">
        <v>31</v>
      </c>
      <c r="P503" s="15"/>
      <c r="Q503" s="73">
        <v>2.5000000000000001E-2</v>
      </c>
      <c r="R503" s="15"/>
      <c r="S503" s="15"/>
      <c r="T503" s="73">
        <v>2.9000000000000001E-2</v>
      </c>
      <c r="U503" s="70">
        <v>5.3999999999999999E-2</v>
      </c>
      <c r="V503" s="73">
        <v>0.11</v>
      </c>
      <c r="W503" s="73">
        <v>0.13</v>
      </c>
      <c r="X503" s="73">
        <v>4.2000000000000003E-2</v>
      </c>
      <c r="Y503" s="73">
        <v>5.0999999999999997E-2</v>
      </c>
      <c r="Z503" s="15"/>
      <c r="AA503" s="15"/>
      <c r="AB503" s="77">
        <f>0.5* 2</f>
        <v>1</v>
      </c>
      <c r="AC503" s="77">
        <f>0.5* 2</f>
        <v>1</v>
      </c>
      <c r="AD503" s="15"/>
      <c r="AE503" s="15"/>
      <c r="AF503" s="15"/>
      <c r="AG503" s="15"/>
      <c r="AH503" s="77">
        <f>0.5* 0.05</f>
        <v>2.5000000000000001E-2</v>
      </c>
      <c r="AI503" s="15"/>
      <c r="AJ503" s="15"/>
      <c r="AK503" s="15"/>
      <c r="AL503" s="15"/>
      <c r="AM503" s="15"/>
      <c r="AN503" s="15"/>
      <c r="AO503" s="15"/>
      <c r="AP503" s="15"/>
      <c r="AQ503" s="15"/>
      <c r="AR503" s="15"/>
      <c r="AS503" s="59">
        <v>3</v>
      </c>
      <c r="AT503" s="77">
        <f t="shared" si="17"/>
        <v>0.5</v>
      </c>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21">
        <v>0.2</v>
      </c>
      <c r="BV503" s="15" t="s">
        <v>91</v>
      </c>
      <c r="BW503" s="21">
        <v>47.5</v>
      </c>
      <c r="BX503" s="15">
        <v>0</v>
      </c>
      <c r="BY503" s="15">
        <v>0</v>
      </c>
      <c r="BZ503" s="15" t="s">
        <v>136</v>
      </c>
    </row>
    <row r="504" spans="1:78" ht="15" customHeight="1" x14ac:dyDescent="0.2">
      <c r="A504" s="13">
        <v>45672</v>
      </c>
      <c r="B504" s="56">
        <v>0.36458333333333331</v>
      </c>
      <c r="C504" s="11" t="s">
        <v>78</v>
      </c>
      <c r="D504" s="11">
        <v>3755975.2</v>
      </c>
      <c r="E504" s="11" t="s">
        <v>83</v>
      </c>
      <c r="F504" s="73"/>
      <c r="G504" s="15">
        <v>2.8</v>
      </c>
      <c r="H504" s="15">
        <v>9.3000000000000007</v>
      </c>
      <c r="I504" s="15"/>
      <c r="J504" s="15"/>
      <c r="K504" s="15"/>
      <c r="L504" s="73"/>
      <c r="M504" s="73">
        <v>6.4</v>
      </c>
      <c r="N504" s="77">
        <f>0.5* 3</f>
        <v>1.5</v>
      </c>
      <c r="O504" s="73">
        <v>29</v>
      </c>
      <c r="P504" s="15"/>
      <c r="Q504" s="73">
        <v>2.1999999999999999E-2</v>
      </c>
      <c r="R504" s="15"/>
      <c r="S504" s="15"/>
      <c r="T504" s="73">
        <v>2.3E-2</v>
      </c>
      <c r="U504" s="70">
        <v>4.4999999999999998E-2</v>
      </c>
      <c r="V504" s="61">
        <v>0.1</v>
      </c>
      <c r="W504" s="73">
        <v>0.12</v>
      </c>
      <c r="X504" s="73">
        <v>3.9E-2</v>
      </c>
      <c r="Y504" s="73">
        <v>5.2999999999999999E-2</v>
      </c>
      <c r="Z504" s="15"/>
      <c r="AA504" s="15"/>
      <c r="AB504" s="77">
        <f>0.5* 2</f>
        <v>1</v>
      </c>
      <c r="AC504" s="77">
        <f>0.5* 2</f>
        <v>1</v>
      </c>
      <c r="AD504" s="15"/>
      <c r="AE504" s="15"/>
      <c r="AF504" s="15"/>
      <c r="AG504" s="15"/>
      <c r="AH504" s="77">
        <f>0.5* 0.05</f>
        <v>2.5000000000000001E-2</v>
      </c>
      <c r="AI504" s="15"/>
      <c r="AJ504" s="15"/>
      <c r="AK504" s="15"/>
      <c r="AL504" s="15"/>
      <c r="AM504" s="15"/>
      <c r="AN504" s="15"/>
      <c r="AO504" s="15"/>
      <c r="AP504" s="15"/>
      <c r="AQ504" s="15"/>
      <c r="AR504" s="15"/>
      <c r="AS504" s="73">
        <v>3.7</v>
      </c>
      <c r="AT504" s="77">
        <f t="shared" si="17"/>
        <v>0.5</v>
      </c>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v>0.22</v>
      </c>
      <c r="BV504" s="15" t="s">
        <v>91</v>
      </c>
      <c r="BW504" s="21">
        <v>47.5</v>
      </c>
      <c r="BX504" s="15">
        <v>0</v>
      </c>
      <c r="BY504" s="15">
        <v>0</v>
      </c>
      <c r="BZ504" s="15" t="s">
        <v>140</v>
      </c>
    </row>
    <row r="505" spans="1:78" ht="15" customHeight="1" x14ac:dyDescent="0.2">
      <c r="A505" s="13">
        <v>45714</v>
      </c>
      <c r="B505" s="56">
        <v>0.35416666666666669</v>
      </c>
      <c r="C505" s="11" t="s">
        <v>78</v>
      </c>
      <c r="D505" s="11">
        <v>3791206.1</v>
      </c>
      <c r="E505" s="11" t="s">
        <v>80</v>
      </c>
      <c r="F505" s="11"/>
      <c r="G505" s="15">
        <v>2.6</v>
      </c>
      <c r="H505" s="15">
        <v>9.5</v>
      </c>
      <c r="I505" s="15">
        <f>1768/10</f>
        <v>176.8</v>
      </c>
      <c r="J505" s="15"/>
      <c r="K505" s="15"/>
      <c r="L505" s="15"/>
      <c r="M505" s="73">
        <v>61</v>
      </c>
      <c r="N505" s="73">
        <v>8</v>
      </c>
      <c r="O505" s="73">
        <v>104</v>
      </c>
      <c r="P505" s="15"/>
      <c r="Q505" s="73">
        <v>0.04</v>
      </c>
      <c r="R505" s="15"/>
      <c r="S505" s="15"/>
      <c r="T505" s="73">
        <v>3.1E-2</v>
      </c>
      <c r="U505" s="70">
        <v>7.0999999999999994E-2</v>
      </c>
      <c r="V505" s="77">
        <f>0.5* 0.1</f>
        <v>0.05</v>
      </c>
      <c r="W505" s="77">
        <f xml:space="preserve"> 0.11/2</f>
        <v>5.5E-2</v>
      </c>
      <c r="X505" s="73">
        <v>6.2E-2</v>
      </c>
      <c r="Y505" s="73">
        <v>7.9000000000000001E-2</v>
      </c>
      <c r="Z505" s="15"/>
      <c r="AA505" s="15"/>
      <c r="AB505" s="73">
        <v>5</v>
      </c>
      <c r="AC505" s="73">
        <v>5</v>
      </c>
      <c r="AD505" s="15"/>
      <c r="AE505" s="15"/>
      <c r="AF505" s="15"/>
      <c r="AG505" s="15"/>
      <c r="AH505" s="73">
        <v>0.23</v>
      </c>
      <c r="AI505" s="15"/>
      <c r="AJ505" s="15"/>
      <c r="AK505" s="15"/>
      <c r="AL505" s="15"/>
      <c r="AM505" s="15"/>
      <c r="AN505" s="15"/>
      <c r="AO505" s="15"/>
      <c r="AP505" s="15"/>
      <c r="AQ505" s="15"/>
      <c r="AR505" s="15"/>
      <c r="AS505" s="73">
        <v>6.7</v>
      </c>
      <c r="AT505" s="77">
        <f>10/2</f>
        <v>5</v>
      </c>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v>0.12</v>
      </c>
      <c r="BV505" s="15" t="s">
        <v>141</v>
      </c>
      <c r="BW505" s="21">
        <v>32.5</v>
      </c>
      <c r="BX505" s="15">
        <v>0</v>
      </c>
      <c r="BY505" s="15">
        <v>0</v>
      </c>
      <c r="BZ505" s="15" t="s">
        <v>82</v>
      </c>
    </row>
    <row r="506" spans="1:78" ht="15" customHeight="1" x14ac:dyDescent="0.2">
      <c r="A506" s="13">
        <v>45714</v>
      </c>
      <c r="B506" s="56">
        <v>0.375</v>
      </c>
      <c r="C506" s="11" t="s">
        <v>78</v>
      </c>
      <c r="D506" s="11">
        <v>3791206.2</v>
      </c>
      <c r="E506" s="11" t="s">
        <v>83</v>
      </c>
      <c r="F506" s="11"/>
      <c r="G506" s="15">
        <v>2.6</v>
      </c>
      <c r="H506" s="15">
        <v>9.8000000000000007</v>
      </c>
      <c r="I506" s="15">
        <f>1855/10</f>
        <v>185.5</v>
      </c>
      <c r="J506" s="15"/>
      <c r="K506" s="15"/>
      <c r="L506" s="15"/>
      <c r="M506" s="73">
        <v>53</v>
      </c>
      <c r="N506" s="73">
        <v>8</v>
      </c>
      <c r="O506" s="73">
        <v>104</v>
      </c>
      <c r="P506" s="15"/>
      <c r="Q506" s="73">
        <v>3.4000000000000002E-2</v>
      </c>
      <c r="R506" s="15"/>
      <c r="S506" s="15"/>
      <c r="T506" s="73">
        <v>3.1E-2</v>
      </c>
      <c r="U506" s="70">
        <v>6.6000000000000003E-2</v>
      </c>
      <c r="V506" s="73">
        <v>0.11</v>
      </c>
      <c r="W506" s="73">
        <v>0.14000000000000001</v>
      </c>
      <c r="X506" s="73">
        <v>0.06</v>
      </c>
      <c r="Y506" s="73">
        <v>7.6999999999999999E-2</v>
      </c>
      <c r="Z506" s="15"/>
      <c r="AA506" s="15"/>
      <c r="AB506" s="73">
        <v>2</v>
      </c>
      <c r="AC506" s="73">
        <v>5</v>
      </c>
      <c r="AD506" s="15"/>
      <c r="AE506" s="15"/>
      <c r="AF506" s="15"/>
      <c r="AG506" s="15"/>
      <c r="AH506" s="73">
        <v>0.23</v>
      </c>
      <c r="AI506" s="15"/>
      <c r="AJ506" s="15"/>
      <c r="AK506" s="15"/>
      <c r="AL506" s="15"/>
      <c r="AM506" s="15"/>
      <c r="AN506" s="15"/>
      <c r="AO506" s="15"/>
      <c r="AP506" s="15"/>
      <c r="AQ506" s="15"/>
      <c r="AR506" s="15"/>
      <c r="AS506" s="73">
        <v>6.4</v>
      </c>
      <c r="AT506" s="77">
        <f>10/2</f>
        <v>5</v>
      </c>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21">
        <v>0.1</v>
      </c>
      <c r="BV506" s="15" t="s">
        <v>141</v>
      </c>
      <c r="BW506" s="21">
        <v>32.5</v>
      </c>
      <c r="BX506" s="15">
        <v>0</v>
      </c>
      <c r="BY506" s="15">
        <v>0</v>
      </c>
      <c r="BZ506" s="15" t="s">
        <v>82</v>
      </c>
    </row>
    <row r="507" spans="1:78" ht="15" customHeight="1" x14ac:dyDescent="0.2">
      <c r="A507" s="13">
        <v>45741</v>
      </c>
      <c r="B507" s="56">
        <v>0.46180555555555558</v>
      </c>
      <c r="C507" s="11" t="s">
        <v>78</v>
      </c>
      <c r="D507" s="11">
        <v>3830854.1</v>
      </c>
      <c r="E507" s="11" t="s">
        <v>80</v>
      </c>
      <c r="F507" s="11"/>
      <c r="G507" s="15">
        <v>2.8</v>
      </c>
      <c r="H507" s="29">
        <v>13</v>
      </c>
      <c r="I507" s="15"/>
      <c r="J507" s="15"/>
      <c r="K507" s="15"/>
      <c r="L507" s="15"/>
      <c r="M507" s="73">
        <v>58</v>
      </c>
      <c r="N507" s="73">
        <v>6</v>
      </c>
      <c r="O507" s="73">
        <v>97</v>
      </c>
      <c r="P507" s="15"/>
      <c r="Q507" s="77">
        <f t="shared" ref="Q507:Q508" si="18">0.5* 0.01</f>
        <v>5.0000000000000001E-3</v>
      </c>
      <c r="R507" s="15"/>
      <c r="S507" s="15"/>
      <c r="T507" s="73">
        <v>0.01</v>
      </c>
      <c r="U507" s="72">
        <f>0.011/2</f>
        <v>5.4999999999999997E-3</v>
      </c>
      <c r="V507" s="77">
        <f t="shared" ref="V507:V510" si="19">0.5* 0.1</f>
        <v>0.05</v>
      </c>
      <c r="W507" s="77">
        <f t="shared" ref="W507:W509" si="20" xml:space="preserve"> 0.11/2</f>
        <v>5.5E-2</v>
      </c>
      <c r="X507" s="73">
        <v>0.04</v>
      </c>
      <c r="Y507" s="73">
        <v>6.8000000000000005E-2</v>
      </c>
      <c r="Z507" s="15"/>
      <c r="AA507" s="15"/>
      <c r="AB507" s="77">
        <f t="shared" ref="AB507:AC510" si="21">0.5* 2</f>
        <v>1</v>
      </c>
      <c r="AC507" s="77">
        <f t="shared" si="21"/>
        <v>1</v>
      </c>
      <c r="AD507" s="15"/>
      <c r="AE507" s="15"/>
      <c r="AF507" s="15"/>
      <c r="AG507" s="15"/>
      <c r="AH507" s="73">
        <v>0.08</v>
      </c>
      <c r="AI507" s="15"/>
      <c r="AJ507" s="15"/>
      <c r="AK507" s="15"/>
      <c r="AL507" s="15"/>
      <c r="AM507" s="15"/>
      <c r="AN507" s="15"/>
      <c r="AO507" s="15"/>
      <c r="AP507" s="15"/>
      <c r="AQ507" s="15"/>
      <c r="AR507" s="15"/>
      <c r="AS507" s="73">
        <v>4.4000000000000004</v>
      </c>
      <c r="AT507" s="77">
        <f>1/2</f>
        <v>0.5</v>
      </c>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v>0.12</v>
      </c>
      <c r="BV507" s="15" t="s">
        <v>86</v>
      </c>
      <c r="BW507" s="21">
        <v>30</v>
      </c>
      <c r="BX507" s="15">
        <v>0</v>
      </c>
      <c r="BY507" s="15">
        <v>0</v>
      </c>
      <c r="BZ507" s="15" t="s">
        <v>136</v>
      </c>
    </row>
    <row r="508" spans="1:78" ht="15" customHeight="1" x14ac:dyDescent="0.2">
      <c r="A508" s="13">
        <v>45741</v>
      </c>
      <c r="B508" s="56">
        <v>0.47916666666666669</v>
      </c>
      <c r="C508" s="11" t="s">
        <v>78</v>
      </c>
      <c r="D508" s="11">
        <v>3830854.2</v>
      </c>
      <c r="E508" s="11" t="s">
        <v>83</v>
      </c>
      <c r="F508" s="11"/>
      <c r="G508" s="15">
        <v>2.7</v>
      </c>
      <c r="H508" s="15">
        <v>13.6</v>
      </c>
      <c r="I508" s="15"/>
      <c r="J508" s="15"/>
      <c r="K508" s="15"/>
      <c r="L508" s="15"/>
      <c r="M508" s="73">
        <v>54</v>
      </c>
      <c r="N508" s="77">
        <f>0.5* 3</f>
        <v>1.5</v>
      </c>
      <c r="O508" s="73">
        <v>93</v>
      </c>
      <c r="P508" s="15"/>
      <c r="Q508" s="77">
        <f t="shared" si="18"/>
        <v>5.0000000000000001E-3</v>
      </c>
      <c r="R508" s="15"/>
      <c r="S508" s="15"/>
      <c r="T508" s="73">
        <v>6.0000000000000001E-3</v>
      </c>
      <c r="U508" s="72">
        <f>0.011/2</f>
        <v>5.4999999999999997E-3</v>
      </c>
      <c r="V508" s="77">
        <f t="shared" si="19"/>
        <v>0.05</v>
      </c>
      <c r="W508" s="77">
        <f t="shared" si="20"/>
        <v>5.5E-2</v>
      </c>
      <c r="X508" s="73">
        <v>3.7999999999999999E-2</v>
      </c>
      <c r="Y508" s="73">
        <v>7.0000000000000007E-2</v>
      </c>
      <c r="Z508" s="15"/>
      <c r="AA508" s="15"/>
      <c r="AB508" s="77">
        <f t="shared" si="21"/>
        <v>1</v>
      </c>
      <c r="AC508" s="77">
        <f t="shared" si="21"/>
        <v>1</v>
      </c>
      <c r="AD508" s="15"/>
      <c r="AE508" s="15"/>
      <c r="AF508" s="15"/>
      <c r="AG508" s="15"/>
      <c r="AH508" s="73">
        <v>0.06</v>
      </c>
      <c r="AI508" s="15"/>
      <c r="AJ508" s="15"/>
      <c r="AK508" s="15"/>
      <c r="AL508" s="15"/>
      <c r="AM508" s="15"/>
      <c r="AN508" s="15"/>
      <c r="AO508" s="15"/>
      <c r="AP508" s="15"/>
      <c r="AQ508" s="15"/>
      <c r="AR508" s="15"/>
      <c r="AS508" s="73">
        <v>4.5999999999999996</v>
      </c>
      <c r="AT508" s="77">
        <f>1/2</f>
        <v>0.5</v>
      </c>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v>0.12</v>
      </c>
      <c r="BV508" s="15" t="s">
        <v>86</v>
      </c>
      <c r="BW508" s="21">
        <v>30</v>
      </c>
      <c r="BX508" s="15">
        <v>0</v>
      </c>
      <c r="BY508" s="15">
        <v>0</v>
      </c>
      <c r="BZ508" s="15" t="s">
        <v>82</v>
      </c>
    </row>
    <row r="509" spans="1:78" ht="15" customHeight="1" x14ac:dyDescent="0.2">
      <c r="A509" s="13">
        <v>45763</v>
      </c>
      <c r="B509" s="56">
        <v>0.45833333333333331</v>
      </c>
      <c r="C509" s="11" t="s">
        <v>78</v>
      </c>
      <c r="D509" s="11">
        <v>3861830.1</v>
      </c>
      <c r="E509" s="11" t="s">
        <v>80</v>
      </c>
      <c r="F509" s="11"/>
      <c r="G509" s="15">
        <v>3.9</v>
      </c>
      <c r="H509" s="15">
        <v>8.8000000000000007</v>
      </c>
      <c r="I509" s="15">
        <v>57.2</v>
      </c>
      <c r="J509" s="15"/>
      <c r="K509" s="15"/>
      <c r="L509" s="15"/>
      <c r="M509" s="73">
        <v>8</v>
      </c>
      <c r="N509" s="77">
        <f t="shared" ref="N509:N512" si="22">0.5* 3</f>
        <v>1.5</v>
      </c>
      <c r="O509" s="73">
        <v>53</v>
      </c>
      <c r="P509" s="89"/>
      <c r="Q509" s="73">
        <v>1.4E-2</v>
      </c>
      <c r="R509" s="89"/>
      <c r="S509" s="89"/>
      <c r="T509" s="73">
        <v>3.5000000000000003E-2</v>
      </c>
      <c r="U509" s="70">
        <v>4.9000000000000002E-2</v>
      </c>
      <c r="V509" s="77">
        <f t="shared" si="19"/>
        <v>0.05</v>
      </c>
      <c r="W509" s="77">
        <f t="shared" si="20"/>
        <v>5.5E-2</v>
      </c>
      <c r="X509" s="73">
        <v>1.0999999999999999E-2</v>
      </c>
      <c r="Y509" s="73">
        <v>2.7E-2</v>
      </c>
      <c r="Z509" s="15"/>
      <c r="AA509" s="15"/>
      <c r="AB509" s="77">
        <f t="shared" si="21"/>
        <v>1</v>
      </c>
      <c r="AC509" s="77">
        <f t="shared" si="21"/>
        <v>1</v>
      </c>
      <c r="AD509" s="15"/>
      <c r="AE509" s="15"/>
      <c r="AF509" s="15"/>
      <c r="AG509" s="15"/>
      <c r="AH509" s="77">
        <f t="shared" ref="AH509:AH510" si="23">0.5* 0.05</f>
        <v>2.5000000000000001E-2</v>
      </c>
      <c r="AI509" s="15"/>
      <c r="AJ509" s="15"/>
      <c r="AK509" s="15"/>
      <c r="AL509" s="15"/>
      <c r="AM509" s="15"/>
      <c r="AN509" s="15"/>
      <c r="AO509" s="15"/>
      <c r="AP509" s="15"/>
      <c r="AQ509" s="15"/>
      <c r="AR509" s="15"/>
      <c r="AS509" s="73">
        <v>2.4</v>
      </c>
      <c r="AT509" s="77">
        <f t="shared" ref="AT509:AT512" si="24">1/2</f>
        <v>0.5</v>
      </c>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v>0.43</v>
      </c>
      <c r="BV509" s="15" t="s">
        <v>137</v>
      </c>
      <c r="BW509" s="21">
        <v>65</v>
      </c>
      <c r="BX509" s="15">
        <v>0</v>
      </c>
      <c r="BY509" s="15">
        <v>0</v>
      </c>
      <c r="BZ509" s="15" t="s">
        <v>82</v>
      </c>
    </row>
    <row r="510" spans="1:78" ht="15" customHeight="1" x14ac:dyDescent="0.2">
      <c r="A510" s="13">
        <v>45763</v>
      </c>
      <c r="B510" s="56">
        <v>0.47916666666666669</v>
      </c>
      <c r="C510" s="11" t="s">
        <v>78</v>
      </c>
      <c r="D510" s="11">
        <v>3861830.2</v>
      </c>
      <c r="E510" s="11" t="s">
        <v>83</v>
      </c>
      <c r="F510" s="11"/>
      <c r="G510" s="15">
        <v>3.8</v>
      </c>
      <c r="H510" s="15">
        <v>8.8000000000000007</v>
      </c>
      <c r="I510" s="15">
        <v>57.4</v>
      </c>
      <c r="J510" s="15"/>
      <c r="K510" s="15"/>
      <c r="L510" s="15"/>
      <c r="M510" s="73">
        <v>7.8</v>
      </c>
      <c r="N510" s="77">
        <f t="shared" si="22"/>
        <v>1.5</v>
      </c>
      <c r="O510" s="73">
        <v>42</v>
      </c>
      <c r="P510" s="89"/>
      <c r="Q510" s="73">
        <v>1.4E-2</v>
      </c>
      <c r="R510" s="89"/>
      <c r="S510" s="89"/>
      <c r="T510" s="73">
        <v>3.4000000000000002E-2</v>
      </c>
      <c r="U510" s="70">
        <v>4.8000000000000001E-2</v>
      </c>
      <c r="V510" s="77">
        <f t="shared" si="19"/>
        <v>0.05</v>
      </c>
      <c r="W510" s="73">
        <v>0.11</v>
      </c>
      <c r="X510" s="73">
        <v>1.2999999999999999E-2</v>
      </c>
      <c r="Y510" s="73">
        <v>2.7E-2</v>
      </c>
      <c r="Z510" s="15"/>
      <c r="AA510" s="15"/>
      <c r="AB510" s="77">
        <f t="shared" si="21"/>
        <v>1</v>
      </c>
      <c r="AC510" s="77">
        <f t="shared" si="21"/>
        <v>1</v>
      </c>
      <c r="AD510" s="15"/>
      <c r="AE510" s="15"/>
      <c r="AF510" s="15"/>
      <c r="AG510" s="15"/>
      <c r="AH510" s="77">
        <f t="shared" si="23"/>
        <v>2.5000000000000001E-2</v>
      </c>
      <c r="AI510" s="15"/>
      <c r="AJ510" s="15"/>
      <c r="AK510" s="15"/>
      <c r="AL510" s="15"/>
      <c r="AM510" s="15"/>
      <c r="AN510" s="15"/>
      <c r="AO510" s="15"/>
      <c r="AP510" s="15"/>
      <c r="AQ510" s="15"/>
      <c r="AR510" s="15"/>
      <c r="AS510" s="73">
        <v>1.88</v>
      </c>
      <c r="AT510" s="73">
        <v>2</v>
      </c>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v>0.42</v>
      </c>
      <c r="BV510" s="15" t="s">
        <v>137</v>
      </c>
      <c r="BW510" s="21">
        <v>65</v>
      </c>
      <c r="BX510" s="15">
        <v>0</v>
      </c>
      <c r="BY510" s="15">
        <v>0</v>
      </c>
      <c r="BZ510" s="15" t="s">
        <v>82</v>
      </c>
    </row>
    <row r="511" spans="1:78" ht="15" customHeight="1" x14ac:dyDescent="0.2">
      <c r="A511" s="13">
        <v>45791</v>
      </c>
      <c r="B511" s="56">
        <v>0.4375</v>
      </c>
      <c r="C511" s="11" t="s">
        <v>78</v>
      </c>
      <c r="D511" s="11">
        <v>3888721.1</v>
      </c>
      <c r="E511" s="11" t="s">
        <v>80</v>
      </c>
      <c r="F511" s="11"/>
      <c r="G511" s="15">
        <v>2.9</v>
      </c>
      <c r="H511" s="15">
        <v>7.5</v>
      </c>
      <c r="I511" s="15">
        <v>121.2</v>
      </c>
      <c r="J511" s="15"/>
      <c r="K511" s="15"/>
      <c r="L511" s="15"/>
      <c r="M511" s="73">
        <v>9.3000000000000007</v>
      </c>
      <c r="N511" s="73">
        <v>5</v>
      </c>
      <c r="O511" s="73">
        <v>27</v>
      </c>
      <c r="P511" s="89"/>
      <c r="Q511" s="73">
        <v>0.09</v>
      </c>
      <c r="R511" s="15"/>
      <c r="S511" s="15"/>
      <c r="T511" s="70">
        <v>4.9000000000000002E-2</v>
      </c>
      <c r="U511" s="70">
        <v>0.13900000000000001</v>
      </c>
      <c r="V511" s="73">
        <v>0.14000000000000001</v>
      </c>
      <c r="W511" s="73">
        <v>0.19</v>
      </c>
      <c r="X511" s="73">
        <v>7.0999999999999994E-2</v>
      </c>
      <c r="Y511" s="73">
        <v>7.9000000000000001E-2</v>
      </c>
      <c r="Z511" s="89"/>
      <c r="AA511" s="89"/>
      <c r="AB511" s="73">
        <v>8</v>
      </c>
      <c r="AC511" s="73">
        <v>8</v>
      </c>
      <c r="AD511" s="15"/>
      <c r="AE511" s="15"/>
      <c r="AF511" s="15"/>
      <c r="AG511" s="15"/>
      <c r="AH511" s="73">
        <v>0.44</v>
      </c>
      <c r="AI511" s="15"/>
      <c r="AJ511" s="15"/>
      <c r="AK511" s="15"/>
      <c r="AL511" s="15"/>
      <c r="AM511" s="15"/>
      <c r="AN511" s="15"/>
      <c r="AO511" s="15"/>
      <c r="AP511" s="15"/>
      <c r="AQ511" s="15"/>
      <c r="AR511" s="15"/>
      <c r="AS511" s="73">
        <v>6.4</v>
      </c>
      <c r="AT511" s="77">
        <f t="shared" si="24"/>
        <v>0.5</v>
      </c>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v>0.34</v>
      </c>
      <c r="BV511" s="15" t="s">
        <v>107</v>
      </c>
      <c r="BW511" s="21">
        <v>37.5</v>
      </c>
      <c r="BX511" s="15">
        <v>0</v>
      </c>
      <c r="BY511" s="15">
        <v>0</v>
      </c>
      <c r="BZ511" s="15" t="s">
        <v>82</v>
      </c>
    </row>
    <row r="512" spans="1:78" ht="15" customHeight="1" x14ac:dyDescent="0.2">
      <c r="A512" s="13">
        <v>45791</v>
      </c>
      <c r="B512" s="56">
        <v>0.45833333333333331</v>
      </c>
      <c r="C512" s="11" t="s">
        <v>78</v>
      </c>
      <c r="D512" s="11">
        <v>3888721.2</v>
      </c>
      <c r="E512" s="11" t="s">
        <v>83</v>
      </c>
      <c r="F512" s="11"/>
      <c r="G512" s="15">
        <v>2.9</v>
      </c>
      <c r="H512" s="15">
        <v>7.6</v>
      </c>
      <c r="I512" s="15">
        <v>126.9</v>
      </c>
      <c r="J512" s="15"/>
      <c r="K512" s="15"/>
      <c r="L512" s="15"/>
      <c r="M512" s="73">
        <v>10.4</v>
      </c>
      <c r="N512" s="77">
        <f t="shared" si="22"/>
        <v>1.5</v>
      </c>
      <c r="O512" s="73">
        <v>39</v>
      </c>
      <c r="P512" s="89"/>
      <c r="Q512" s="73">
        <v>8.8999999999999996E-2</v>
      </c>
      <c r="R512" s="15"/>
      <c r="S512" s="15"/>
      <c r="T512" s="70">
        <v>4.5999999999999999E-2</v>
      </c>
      <c r="U512" s="70">
        <v>0.13500000000000001</v>
      </c>
      <c r="V512" s="73">
        <v>0.18</v>
      </c>
      <c r="W512" s="73">
        <v>0.23</v>
      </c>
      <c r="X512" s="73">
        <v>7.0999999999999994E-2</v>
      </c>
      <c r="Y512" s="73">
        <v>8.2000000000000003E-2</v>
      </c>
      <c r="Z512" s="89"/>
      <c r="AA512" s="89"/>
      <c r="AB512" s="73">
        <v>8</v>
      </c>
      <c r="AC512" s="73">
        <v>8</v>
      </c>
      <c r="AD512" s="15"/>
      <c r="AE512" s="15"/>
      <c r="AF512" s="15"/>
      <c r="AG512" s="15"/>
      <c r="AH512" s="73">
        <v>0.52</v>
      </c>
      <c r="AI512" s="15"/>
      <c r="AJ512" s="15"/>
      <c r="AK512" s="15"/>
      <c r="AL512" s="15"/>
      <c r="AM512" s="15"/>
      <c r="AN512" s="15"/>
      <c r="AO512" s="15"/>
      <c r="AP512" s="15"/>
      <c r="AQ512" s="15"/>
      <c r="AR512" s="15"/>
      <c r="AS512" s="73">
        <v>7.1</v>
      </c>
      <c r="AT512" s="77">
        <f t="shared" si="24"/>
        <v>0.5</v>
      </c>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v>0.32</v>
      </c>
      <c r="BV512" s="15" t="s">
        <v>142</v>
      </c>
      <c r="BW512" s="21">
        <v>60</v>
      </c>
      <c r="BX512" s="15">
        <v>0</v>
      </c>
      <c r="BY512" s="15">
        <v>0</v>
      </c>
      <c r="BZ512" s="15" t="s">
        <v>82</v>
      </c>
    </row>
    <row r="513" spans="1:78" ht="15" customHeight="1" x14ac:dyDescent="0.2">
      <c r="A513" s="13">
        <v>45798</v>
      </c>
      <c r="B513" s="56">
        <v>0.5625</v>
      </c>
      <c r="C513" s="11" t="s">
        <v>90</v>
      </c>
      <c r="D513" s="11"/>
      <c r="E513" s="11" t="s">
        <v>80</v>
      </c>
      <c r="F513" s="11"/>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t="s">
        <v>106</v>
      </c>
      <c r="BW513" s="21">
        <v>42.5</v>
      </c>
      <c r="BX513" s="15"/>
      <c r="BY513" s="15"/>
      <c r="BZ513" s="15"/>
    </row>
    <row r="514" spans="1:78" ht="15" customHeight="1" x14ac:dyDescent="0.2">
      <c r="A514" s="13">
        <v>45798</v>
      </c>
      <c r="B514" s="56">
        <v>0.57291666666666663</v>
      </c>
      <c r="C514" s="11" t="s">
        <v>90</v>
      </c>
      <c r="D514" s="11"/>
      <c r="E514" s="11" t="s">
        <v>83</v>
      </c>
      <c r="F514" s="11"/>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t="s">
        <v>106</v>
      </c>
      <c r="BW514" s="21">
        <v>42.5</v>
      </c>
      <c r="BX514" s="15"/>
      <c r="BY514" s="15"/>
      <c r="BZ514" s="15"/>
    </row>
    <row r="515" spans="1:78" ht="15" customHeight="1" x14ac:dyDescent="0.2">
      <c r="A515" s="13">
        <v>45817</v>
      </c>
      <c r="B515" s="56">
        <v>0.47916666666666669</v>
      </c>
      <c r="C515" s="11" t="s">
        <v>78</v>
      </c>
      <c r="D515" s="11">
        <v>3913094.1</v>
      </c>
      <c r="E515" s="11" t="s">
        <v>80</v>
      </c>
      <c r="F515" s="11"/>
      <c r="G515" s="15">
        <v>2.8</v>
      </c>
      <c r="H515" s="15">
        <v>6.3</v>
      </c>
      <c r="I515" s="29">
        <v>145</v>
      </c>
      <c r="J515" s="15"/>
      <c r="K515" s="15"/>
      <c r="L515" s="15"/>
      <c r="M515" s="73">
        <v>16.899999999999999</v>
      </c>
      <c r="N515" s="77">
        <f t="shared" ref="N515:N517" si="25">0.5* 3</f>
        <v>1.5</v>
      </c>
      <c r="O515" s="73">
        <v>32</v>
      </c>
      <c r="P515" s="89"/>
      <c r="Q515" s="73">
        <v>0.13800000000000001</v>
      </c>
      <c r="R515" s="15"/>
      <c r="S515" s="15"/>
      <c r="T515" s="70">
        <v>3.9E-2</v>
      </c>
      <c r="U515" s="70">
        <v>0.17699999999999999</v>
      </c>
      <c r="V515" s="73">
        <v>0.18</v>
      </c>
      <c r="W515" s="73">
        <v>0.22</v>
      </c>
      <c r="X515" s="73">
        <v>8.8999999999999996E-2</v>
      </c>
      <c r="Y515" s="73">
        <v>9.2999999999999999E-2</v>
      </c>
      <c r="Z515" s="89"/>
      <c r="AA515" s="89"/>
      <c r="AB515" s="73">
        <v>14</v>
      </c>
      <c r="AC515" s="73">
        <v>17</v>
      </c>
      <c r="AD515" s="15"/>
      <c r="AE515" s="15"/>
      <c r="AF515" s="15"/>
      <c r="AG515" s="15"/>
      <c r="AH515" s="73">
        <v>0.21</v>
      </c>
      <c r="AI515" s="15"/>
      <c r="AJ515" s="15"/>
      <c r="AK515" s="15"/>
      <c r="AL515" s="15"/>
      <c r="AM515" s="15"/>
      <c r="AN515" s="15"/>
      <c r="AO515" s="15"/>
      <c r="AP515" s="15"/>
      <c r="AQ515" s="15"/>
      <c r="AR515" s="15"/>
      <c r="AS515" s="73">
        <v>7.5</v>
      </c>
      <c r="AT515" s="77">
        <f>1*0.5</f>
        <v>0.5</v>
      </c>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v>0.23</v>
      </c>
      <c r="BV515" s="15" t="s">
        <v>86</v>
      </c>
      <c r="BW515" s="21">
        <v>30</v>
      </c>
      <c r="BX515" s="15">
        <v>0</v>
      </c>
      <c r="BY515" s="15">
        <v>0</v>
      </c>
      <c r="BZ515" s="15" t="s">
        <v>136</v>
      </c>
    </row>
    <row r="516" spans="1:78" ht="15" customHeight="1" x14ac:dyDescent="0.2">
      <c r="A516" s="13">
        <v>45817</v>
      </c>
      <c r="B516" s="56">
        <v>0.5</v>
      </c>
      <c r="C516" s="11" t="s">
        <v>78</v>
      </c>
      <c r="D516" s="11">
        <v>3913094.2</v>
      </c>
      <c r="E516" s="11" t="s">
        <v>83</v>
      </c>
      <c r="F516" s="11"/>
      <c r="G516" s="15">
        <v>2.8</v>
      </c>
      <c r="H516" s="15">
        <v>6.3</v>
      </c>
      <c r="I516" s="15">
        <v>146.5</v>
      </c>
      <c r="J516" s="15"/>
      <c r="K516" s="15"/>
      <c r="L516" s="15"/>
      <c r="M516" s="73">
        <v>12.2</v>
      </c>
      <c r="N516" s="73">
        <v>7</v>
      </c>
      <c r="O516" s="73">
        <v>75</v>
      </c>
      <c r="P516" s="89"/>
      <c r="Q516" s="73">
        <v>0.13</v>
      </c>
      <c r="R516" s="15"/>
      <c r="S516" s="15"/>
      <c r="T516" s="70">
        <v>4.3999999999999997E-2</v>
      </c>
      <c r="U516" s="70">
        <v>0.17399999999999999</v>
      </c>
      <c r="V516" s="73">
        <v>0.2</v>
      </c>
      <c r="W516" s="73">
        <v>0.24</v>
      </c>
      <c r="X516" s="73">
        <v>8.5000000000000006E-2</v>
      </c>
      <c r="Y516" s="73">
        <v>9.4E-2</v>
      </c>
      <c r="Z516" s="89"/>
      <c r="AA516" s="89"/>
      <c r="AB516" s="73">
        <v>17</v>
      </c>
      <c r="AC516" s="73">
        <v>16</v>
      </c>
      <c r="AD516" s="15"/>
      <c r="AE516" s="15"/>
      <c r="AF516" s="15"/>
      <c r="AG516" s="15"/>
      <c r="AH516" s="73">
        <v>0.27</v>
      </c>
      <c r="AI516" s="15"/>
      <c r="AJ516" s="15"/>
      <c r="AK516" s="15"/>
      <c r="AL516" s="15"/>
      <c r="AM516" s="15"/>
      <c r="AN516" s="15"/>
      <c r="AO516" s="15"/>
      <c r="AP516" s="15"/>
      <c r="AQ516" s="15"/>
      <c r="AR516" s="15"/>
      <c r="AS516" s="73">
        <v>6.7</v>
      </c>
      <c r="AT516" s="77">
        <f>1*0.5</f>
        <v>0.5</v>
      </c>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v>0.23</v>
      </c>
      <c r="BV516" s="15" t="s">
        <v>86</v>
      </c>
      <c r="BW516" s="21">
        <v>30</v>
      </c>
      <c r="BX516" s="15">
        <v>0</v>
      </c>
      <c r="BY516" s="15">
        <v>0</v>
      </c>
      <c r="BZ516" s="15" t="s">
        <v>136</v>
      </c>
    </row>
    <row r="517" spans="1:78" ht="15" customHeight="1" x14ac:dyDescent="0.2">
      <c r="A517" s="13">
        <v>45861</v>
      </c>
      <c r="B517" s="56">
        <v>0.5</v>
      </c>
      <c r="C517" s="11" t="s">
        <v>78</v>
      </c>
      <c r="D517" s="11">
        <v>3944484.1</v>
      </c>
      <c r="E517" s="11" t="s">
        <v>80</v>
      </c>
      <c r="F517" s="11"/>
      <c r="G517" s="15">
        <v>3.1</v>
      </c>
      <c r="H517" s="15">
        <v>4.3</v>
      </c>
      <c r="I517" s="15">
        <v>90.5</v>
      </c>
      <c r="J517" s="15"/>
      <c r="K517" s="15"/>
      <c r="L517" s="15"/>
      <c r="M517" s="15">
        <v>2.8</v>
      </c>
      <c r="N517" s="77">
        <f t="shared" si="25"/>
        <v>1.5</v>
      </c>
      <c r="O517" s="73">
        <v>8</v>
      </c>
      <c r="P517" s="89"/>
      <c r="Q517" s="73">
        <v>3.9E-2</v>
      </c>
      <c r="R517" s="15"/>
      <c r="S517" s="15"/>
      <c r="T517" s="70">
        <v>4.7E-2</v>
      </c>
      <c r="U517" s="70">
        <v>8.5999999999999993E-2</v>
      </c>
      <c r="V517" s="77">
        <f t="shared" ref="V517:V518" si="26">0.5* 0.1</f>
        <v>0.05</v>
      </c>
      <c r="W517" s="73">
        <v>0.13</v>
      </c>
      <c r="X517" s="73">
        <v>5.3999999999999999E-2</v>
      </c>
      <c r="Y517" s="73">
        <v>5.6000000000000001E-2</v>
      </c>
      <c r="Z517" s="15"/>
      <c r="AA517" s="15"/>
      <c r="AB517" s="73">
        <v>3</v>
      </c>
      <c r="AC517" s="73">
        <v>3</v>
      </c>
      <c r="AD517" s="15"/>
      <c r="AE517" s="15"/>
      <c r="AF517" s="15"/>
      <c r="AG517" s="15"/>
      <c r="AH517" s="77">
        <f t="shared" ref="AH517:AH518" si="27">0.5* 0.05</f>
        <v>2.5000000000000001E-2</v>
      </c>
      <c r="AI517" s="15"/>
      <c r="AJ517" s="15"/>
      <c r="AK517" s="15"/>
      <c r="AL517" s="15"/>
      <c r="AM517" s="15"/>
      <c r="AN517" s="15"/>
      <c r="AO517" s="15"/>
      <c r="AP517" s="15"/>
      <c r="AQ517" s="15"/>
      <c r="AR517" s="15"/>
      <c r="AS517" s="73">
        <v>2.8</v>
      </c>
      <c r="AT517" s="77">
        <f>1/2</f>
        <v>0.5</v>
      </c>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v>0.53</v>
      </c>
      <c r="BV517" s="15" t="s">
        <v>106</v>
      </c>
      <c r="BW517" s="21">
        <v>42.5</v>
      </c>
      <c r="BX517" s="15">
        <v>0</v>
      </c>
      <c r="BY517" s="15">
        <v>0</v>
      </c>
      <c r="BZ517" s="15" t="s">
        <v>82</v>
      </c>
    </row>
    <row r="518" spans="1:78" ht="15" customHeight="1" x14ac:dyDescent="0.2">
      <c r="A518" s="13">
        <v>45861</v>
      </c>
      <c r="B518" s="56">
        <v>0.51736111111111116</v>
      </c>
      <c r="C518" s="11" t="s">
        <v>78</v>
      </c>
      <c r="D518" s="11">
        <v>3944484.2</v>
      </c>
      <c r="E518" s="11" t="s">
        <v>83</v>
      </c>
      <c r="F518" s="11"/>
      <c r="G518" s="15">
        <v>3.1</v>
      </c>
      <c r="H518" s="15">
        <v>4.5999999999999996</v>
      </c>
      <c r="I518" s="15">
        <v>90.8</v>
      </c>
      <c r="J518" s="15"/>
      <c r="K518" s="15"/>
      <c r="L518" s="15"/>
      <c r="M518" s="15">
        <v>3.2</v>
      </c>
      <c r="N518" s="73">
        <v>4</v>
      </c>
      <c r="O518" s="73">
        <v>12</v>
      </c>
      <c r="P518" s="89"/>
      <c r="Q518" s="73">
        <v>3.9E-2</v>
      </c>
      <c r="R518" s="15"/>
      <c r="S518" s="15"/>
      <c r="T518" s="70">
        <v>4.8000000000000001E-2</v>
      </c>
      <c r="U518" s="70">
        <v>8.6999999999999994E-2</v>
      </c>
      <c r="V518" s="77">
        <f t="shared" si="26"/>
        <v>0.05</v>
      </c>
      <c r="W518" s="73">
        <v>0.14000000000000001</v>
      </c>
      <c r="X518" s="73">
        <v>5.3999999999999999E-2</v>
      </c>
      <c r="Y518" s="73">
        <v>5.6000000000000001E-2</v>
      </c>
      <c r="Z518" s="15"/>
      <c r="AA518" s="15"/>
      <c r="AB518" s="73">
        <v>3</v>
      </c>
      <c r="AC518" s="73">
        <v>2</v>
      </c>
      <c r="AD518" s="15"/>
      <c r="AE518" s="15"/>
      <c r="AF518" s="15"/>
      <c r="AG518" s="15"/>
      <c r="AH518" s="77">
        <f t="shared" si="27"/>
        <v>2.5000000000000001E-2</v>
      </c>
      <c r="AI518" s="15"/>
      <c r="AJ518" s="15"/>
      <c r="AK518" s="15"/>
      <c r="AL518" s="15"/>
      <c r="AM518" s="15"/>
      <c r="AN518" s="15"/>
      <c r="AO518" s="15"/>
      <c r="AP518" s="15"/>
      <c r="AQ518" s="15"/>
      <c r="AR518" s="15"/>
      <c r="AS518" s="73">
        <v>3</v>
      </c>
      <c r="AT518" s="77">
        <f>1/2</f>
        <v>0.5</v>
      </c>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v>0.54</v>
      </c>
      <c r="BV518" s="15" t="s">
        <v>106</v>
      </c>
      <c r="BW518" s="21">
        <v>42.5</v>
      </c>
      <c r="BX518" s="15">
        <v>0</v>
      </c>
      <c r="BY518" s="15">
        <v>0</v>
      </c>
      <c r="BZ518" s="15" t="s">
        <v>82</v>
      </c>
    </row>
    <row r="519" spans="1:78" ht="15" customHeight="1" x14ac:dyDescent="0.2">
      <c r="O519" s="3"/>
      <c r="U519" s="3"/>
      <c r="X519" s="3"/>
      <c r="AB519" s="3"/>
      <c r="AC519" s="3"/>
      <c r="AH519" s="5"/>
    </row>
    <row r="520" spans="1:78" ht="15" customHeight="1" x14ac:dyDescent="0.2">
      <c r="O520" s="3"/>
      <c r="U520" s="3"/>
      <c r="X520" s="3"/>
      <c r="AB520" s="3"/>
      <c r="AC520" s="3"/>
      <c r="AH520" s="5"/>
    </row>
    <row r="521" spans="1:78" ht="15" customHeight="1" x14ac:dyDescent="0.2">
      <c r="O521" s="3"/>
      <c r="U521" s="3"/>
      <c r="X521" s="3"/>
      <c r="AB521" s="3"/>
      <c r="AC521" s="3"/>
      <c r="AH521" s="5"/>
    </row>
    <row r="522" spans="1:78" ht="15" customHeight="1" x14ac:dyDescent="0.2">
      <c r="O522" s="3"/>
      <c r="U522" s="3"/>
      <c r="X522" s="3"/>
      <c r="AB522" s="3"/>
      <c r="AC522" s="3"/>
      <c r="AH522" s="5"/>
    </row>
    <row r="523" spans="1:78" ht="15" customHeight="1" x14ac:dyDescent="0.2">
      <c r="O523" s="3"/>
      <c r="U523" s="3"/>
      <c r="X523" s="3"/>
      <c r="AB523" s="3"/>
      <c r="AC523" s="3"/>
      <c r="AH523" s="5"/>
    </row>
    <row r="524" spans="1:78" ht="15" customHeight="1" x14ac:dyDescent="0.2">
      <c r="O524" s="3"/>
      <c r="U524" s="3"/>
      <c r="X524" s="3"/>
      <c r="AB524" s="3"/>
      <c r="AC524" s="3"/>
      <c r="AH524" s="5"/>
    </row>
  </sheetData>
  <autoFilter ref="A1:ER518" xr:uid="{5400D8A6-7E75-4D5C-867F-2FDF2118AA2C}"/>
  <sortState xmlns:xlrd2="http://schemas.microsoft.com/office/spreadsheetml/2017/richdata2" ref="A2:ER498">
    <sortCondition ref="A2:A498"/>
    <sortCondition descending="1" ref="E2:E498"/>
  </sortState>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Document" ma:contentTypeID="0x01010084698AC4B21A704FAC367827FC73A999" ma:contentTypeVersion="160" ma:contentTypeDescription="Create a new document." ma:contentTypeScope="" ma:versionID="6bbb4cf959c1d4c55f54691c29b2e870">
  <xsd:schema xmlns:xsd="http://www.w3.org/2001/XMLSchema" xmlns:xs="http://www.w3.org/2001/XMLSchema" xmlns:p="http://schemas.microsoft.com/office/2006/metadata/properties" xmlns:ns1="http://schemas.microsoft.com/sharepoint/v3" xmlns:ns2="cc6bf0b3-ec53-49a8-bfa1-84eeadf7753b" xmlns:ns3="1cac9bea-d09c-48b0-9841-7eb5347add9c" xmlns:ns4="83b09c51-96b4-48a3-8148-4a5b1ae33223" xmlns:ns5="http://schemas.microsoft.com/sharepoint/v3/fields" xmlns:ns6="358cde48-6ae2-48e0-84d4-cc5950ba777a" xmlns:ns7="4b41f298-8aa0-49e9-a539-c703644217a4" xmlns:ns8="f3e0aa9b-bcdc-4c00-ac73-c37c01cb0cf5" targetNamespace="http://schemas.microsoft.com/office/2006/metadata/properties" ma:root="true" ma:fieldsID="bb07e65bc75a4e46a83e29115eed67ae" ns1:_="" ns2:_="" ns3:_="" ns4:_="" ns5:_="" ns6:_="" ns7:_="" ns8:_="">
    <xsd:import namespace="http://schemas.microsoft.com/sharepoint/v3"/>
    <xsd:import namespace="cc6bf0b3-ec53-49a8-bfa1-84eeadf7753b"/>
    <xsd:import namespace="1cac9bea-d09c-48b0-9841-7eb5347add9c"/>
    <xsd:import namespace="83b09c51-96b4-48a3-8148-4a5b1ae33223"/>
    <xsd:import namespace="http://schemas.microsoft.com/sharepoint/v3/fields"/>
    <xsd:import namespace="358cde48-6ae2-48e0-84d4-cc5950ba777a"/>
    <xsd:import namespace="4b41f298-8aa0-49e9-a539-c703644217a4"/>
    <xsd:import namespace="f3e0aa9b-bcdc-4c00-ac73-c37c01cb0cf5"/>
    <xsd:element name="properties">
      <xsd:complexType>
        <xsd:sequence>
          <xsd:element name="documentManagement">
            <xsd:complexType>
              <xsd:all>
                <xsd:element ref="ns1:_ExtendedDescription" minOccurs="0"/>
                <xsd:element ref="ns2:Comments" minOccurs="0"/>
                <xsd:element ref="ns3:OverrideLabel" minOccurs="0"/>
                <xsd:element ref="ns4:FunctionGroup" minOccurs="0"/>
                <xsd:element ref="ns4:Function" minOccurs="0"/>
                <xsd:element ref="ns4:Activity" minOccurs="0"/>
                <xsd:element ref="ns4:Subactivity" minOccurs="0"/>
                <xsd:element ref="ns4:Case" minOccurs="0"/>
                <xsd:element ref="ns4:Category1" minOccurs="0"/>
                <xsd:element ref="ns4:Category2" minOccurs="0"/>
                <xsd:element ref="ns4:Team" minOccurs="0"/>
                <xsd:element ref="ns4:Channel" minOccurs="0"/>
                <xsd:element ref="ns4:Year" minOccurs="0"/>
                <xsd:element ref="ns4:PRAType" minOccurs="0"/>
                <xsd:element ref="ns4:AggregationStatus" minOccurs="0"/>
                <xsd:element ref="ns4:SetLabel" minOccurs="0"/>
                <xsd:element ref="ns4:DocumentType" minOccurs="0"/>
                <xsd:element ref="ns4:ILFrom" minOccurs="0"/>
                <xsd:element ref="ns4:HarmonieUIHidden" minOccurs="0"/>
                <xsd:element ref="ns4:Narrative" minOccurs="0"/>
                <xsd:element ref="ns4:OriginalSubject" minOccurs="0"/>
                <xsd:element ref="ns4:PRADateDisposal" minOccurs="0"/>
                <xsd:element ref="ns4:PRADateTrigger" minOccurs="0"/>
                <xsd:element ref="ns4:PRAText1" minOccurs="0"/>
                <xsd:element ref="ns4:PRAText2" minOccurs="0"/>
                <xsd:element ref="ns4:PRAText4" minOccurs="0"/>
                <xsd:element ref="ns4:PRAText5" minOccurs="0"/>
                <xsd:element ref="ns4:Project" minOccurs="0"/>
                <xsd:element ref="ns4:Received" minOccurs="0"/>
                <xsd:element ref="ns4:RelatedPeople" minOccurs="0"/>
                <xsd:element ref="ns4:SecurityClassification" minOccurs="0"/>
                <xsd:element ref="ns4:Sent" minOccurs="0"/>
                <xsd:element ref="ns4:To" minOccurs="0"/>
                <xsd:element ref="ns4:zLegacyDocID" minOccurs="0"/>
                <xsd:element ref="ns4:zLegacyLocation" minOccurs="0"/>
                <xsd:element ref="ns4:zLegacy" minOccurs="0"/>
                <xsd:element ref="ns4:zLegacyJSON" minOccurs="0"/>
                <xsd:element ref="ns4:CC" minOccurs="0"/>
                <xsd:element ref="ns4:MailPreviewData" minOccurs="0"/>
                <xsd:element ref="ns3:SetSensitivity" minOccurs="0"/>
                <xsd:element ref="ns3:PRAText3" minOccurs="0"/>
                <xsd:element ref="ns2:zLegacyDocID0" minOccurs="0"/>
                <xsd:element ref="ns2:CaseType" minOccurs="0"/>
                <xsd:element ref="ns2:CaseStatus" minOccurs="0"/>
                <xsd:element ref="ns2:Iwi" minOccurs="0"/>
                <xsd:element ref="ns2:Level1" minOccurs="0"/>
                <xsd:element ref="ns2:Level2" minOccurs="0"/>
                <xsd:element ref="ns2:Level3" minOccurs="0"/>
                <xsd:element ref="ns5:wic_System_Copyright" minOccurs="0"/>
                <xsd:element ref="ns2:wic_System_GPS_Altitude" minOccurs="0"/>
                <xsd:element ref="ns2:wic_System_GPS_Latitude" minOccurs="0"/>
                <xsd:element ref="ns2:wic_System_GPS_Longitude" minOccurs="0"/>
                <xsd:element ref="ns6:ApplicationID" minOccurs="0"/>
                <xsd:element ref="ns7:InheritedActivityNumber" minOccurs="0"/>
                <xsd:element ref="ns6:AdditionalActivitiyNumbers" minOccurs="0"/>
                <xsd:element ref="ns8:AdditionalActivityNumbers" minOccurs="0"/>
                <xsd:element ref="ns8:Valuation" minOccurs="0"/>
                <xsd:element ref="ns8:zMigrationID" minOccurs="0"/>
                <xsd:element ref="ns8:MediaServiceMetadata" minOccurs="0"/>
                <xsd:element ref="ns8:MediaServiceFastMetadata" minOccurs="0"/>
                <xsd:element ref="ns8:MediaServiceSearchProperties" minOccurs="0"/>
                <xsd:element ref="ns8:lcf76f155ced4ddcb4097134ff3c332f" minOccurs="0"/>
                <xsd:element ref="ns4:TaxCatchAll" minOccurs="0"/>
                <xsd:element ref="ns8:MediaServiceDateTaken" minOccurs="0"/>
                <xsd:element ref="ns8:MediaServiceGenerationTime" minOccurs="0"/>
                <xsd:element ref="ns8:MediaServiceEventHashCode" minOccurs="0"/>
                <xsd:element ref="ns8:MediaServiceOCR" minOccurs="0"/>
                <xsd:element ref="ns8:MediaServiceLocation" minOccurs="0"/>
                <xsd:element ref="ns4:ccdc5c4742cf4db8a1fc87503f953ce0" minOccurs="0"/>
                <xsd:element ref="ns4:_dlc_DocIdUrl" minOccurs="0"/>
                <xsd:element ref="ns4:DocumentSubType" minOccurs="0"/>
                <xsd:element ref="ns8:MediaLengthInSeconds" minOccurs="0"/>
                <xsd:element ref="ns4:SubmitIMGExtUse" minOccurs="0"/>
                <xsd:element ref="ns4:IMG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8" nillable="true" ma:displayName="Description" ma:default="" ma:hidden="true" ma:internalName="_Extended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bf0b3-ec53-49a8-bfa1-84eeadf7753b" elementFormDefault="qualified">
    <xsd:import namespace="http://schemas.microsoft.com/office/2006/documentManagement/types"/>
    <xsd:import namespace="http://schemas.microsoft.com/office/infopath/2007/PartnerControls"/>
    <xsd:element name="Comments" ma:index="9" nillable="true" ma:displayName="Comments" ma:default="" ma:internalName="Comments">
      <xsd:simpleType>
        <xsd:restriction base="dms:Note">
          <xsd:maxLength value="255"/>
        </xsd:restriction>
      </xsd:simpleType>
    </xsd:element>
    <xsd:element name="zLegacyDocID0" ma:index="51" nillable="true" ma:displayName="zLegacyDocID" ma:hidden="true" ma:internalName="zLegacyDocID0" ma:readOnly="false">
      <xsd:simpleType>
        <xsd:restriction base="dms:Text">
          <xsd:maxLength value="255"/>
        </xsd:restriction>
      </xsd:simpleType>
    </xsd:element>
    <xsd:element name="CaseType" ma:index="52" nillable="true" ma:displayName="Case Type" ma:hidden="true" ma:indexed="true" ma:internalName="CaseType" ma:readOnly="false">
      <xsd:simpleType>
        <xsd:restriction base="dms:Text">
          <xsd:maxLength value="255"/>
        </xsd:restriction>
      </xsd:simpleType>
    </xsd:element>
    <xsd:element name="CaseStatus" ma:index="53" nillable="true" ma:displayName="Case Status" ma:hidden="true" ma:indexed="true" ma:internalName="CaseStatus" ma:readOnly="false">
      <xsd:simpleType>
        <xsd:restriction base="dms:Text">
          <xsd:maxLength value="255"/>
        </xsd:restriction>
      </xsd:simpleType>
    </xsd:element>
    <xsd:element name="Iwi" ma:index="54" nillable="true" ma:displayName="Iwi" ma:default="NA" ma:hidden="true" ma:internalName="Iwi">
      <xsd:simpleType>
        <xsd:restriction base="dms:Text">
          <xsd:maxLength value="255"/>
        </xsd:restriction>
      </xsd:simpleType>
    </xsd:element>
    <xsd:element name="Level1" ma:index="55" nillable="true" ma:displayName="Level 1" ma:default="NA" ma:hidden="true" ma:internalName="Level1">
      <xsd:simpleType>
        <xsd:restriction base="dms:Text">
          <xsd:maxLength value="255"/>
        </xsd:restriction>
      </xsd:simpleType>
    </xsd:element>
    <xsd:element name="Level2" ma:index="56" nillable="true" ma:displayName="Level 2" ma:default="NA" ma:hidden="true" ma:internalName="Level2">
      <xsd:simpleType>
        <xsd:restriction base="dms:Text">
          <xsd:maxLength value="255"/>
        </xsd:restriction>
      </xsd:simpleType>
    </xsd:element>
    <xsd:element name="Level3" ma:index="57" nillable="true" ma:displayName="Level 3" ma:default="NA" ma:hidden="true" ma:internalName="Level3">
      <xsd:simpleType>
        <xsd:restriction base="dms:Text">
          <xsd:maxLength value="255"/>
        </xsd:restriction>
      </xsd:simpleType>
    </xsd:element>
    <xsd:element name="wic_System_GPS_Altitude" ma:index="59" nillable="true" ma:displayName="GPS Altitude" ma:hidden="true" ma:internalName="wic_System_GPS_Altitude" ma:readOnly="false">
      <xsd:simpleType>
        <xsd:restriction base="dms:Text">
          <xsd:maxLength value="255"/>
        </xsd:restriction>
      </xsd:simpleType>
    </xsd:element>
    <xsd:element name="wic_System_GPS_Latitude" ma:index="60" nillable="true" ma:displayName="GPS Latitude" ma:hidden="true" ma:internalName="wic_System_GPS_Latitude" ma:readOnly="false">
      <xsd:simpleType>
        <xsd:restriction base="dms:Text">
          <xsd:maxLength value="255"/>
        </xsd:restriction>
      </xsd:simpleType>
    </xsd:element>
    <xsd:element name="wic_System_GPS_Longitude" ma:index="61" nillable="true" ma:displayName="GPS Longitude" ma:hidden="true" ma:internalName="wic_System_GPS_Longitud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ac9bea-d09c-48b0-9841-7eb5347add9c" elementFormDefault="qualified">
    <xsd:import namespace="http://schemas.microsoft.com/office/2006/documentManagement/types"/>
    <xsd:import namespace="http://schemas.microsoft.com/office/infopath/2007/PartnerControls"/>
    <xsd:element name="OverrideLabel" ma:index="10" nillable="true" ma:displayName="Override Label" ma:default="" ma:internalName="OverrideLabel">
      <xsd:simpleType>
        <xsd:restriction base="dms:Choice">
          <xsd:enumeration value="00"/>
          <xsd:enumeration value="D02M"/>
          <xsd:enumeration value="D02L"/>
          <xsd:enumeration value="D07M"/>
          <xsd:enumeration value="D07L"/>
          <xsd:enumeration value="D10M"/>
          <xsd:enumeration value="D10M"/>
          <xsd:enumeration value="RETAIN"/>
        </xsd:restriction>
      </xsd:simpleType>
    </xsd:element>
    <xsd:element name="SetSensitivity" ma:index="47" nillable="true" ma:displayName="Set Sensitivity" ma:default="NOT SET" ma:hidden="true" ma:indexed="true" ma:internalName="SetSensitivity">
      <xsd:simpleType>
        <xsd:restriction base="dms:Text">
          <xsd:maxLength value="255"/>
        </xsd:restriction>
      </xsd:simpleType>
    </xsd:element>
    <xsd:element name="PRAText3" ma:index="48" nillable="true" ma:displayName="PRA Text 3" ma:hidden="true" ma:internalName="PRAText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b09c51-96b4-48a3-8148-4a5b1ae33223" elementFormDefault="qualified">
    <xsd:import namespace="http://schemas.microsoft.com/office/2006/documentManagement/types"/>
    <xsd:import namespace="http://schemas.microsoft.com/office/infopath/2007/PartnerControls"/>
    <xsd:element name="FunctionGroup" ma:index="11" nillable="true" ma:displayName="Function Group" ma:default="Regulatory Management" ma:hidden="true" ma:internalName="FunctionGroup" ma:readOnly="false">
      <xsd:simpleType>
        <xsd:restriction base="dms:Text">
          <xsd:maxLength value="255"/>
        </xsd:restriction>
      </xsd:simpleType>
    </xsd:element>
    <xsd:element name="Function" ma:index="12" nillable="true" ma:displayName="Function" ma:default="Resource Consents" ma:hidden="true" ma:internalName="Function" ma:readOnly="false">
      <xsd:simpleType>
        <xsd:restriction base="dms:Text">
          <xsd:maxLength value="255"/>
        </xsd:restriction>
      </xsd:simpleType>
    </xsd:element>
    <xsd:element name="Activity" ma:index="13" nillable="true" ma:displayName="Activity" ma:default="NA" ma:hidden="true" ma:internalName="Activity">
      <xsd:simpleType>
        <xsd:restriction base="dms:Text">
          <xsd:maxLength value="255"/>
        </xsd:restriction>
      </xsd:simpleType>
    </xsd:element>
    <xsd:element name="Subactivity" ma:index="14" nillable="true" ma:displayName="Subactivity" ma:default="NA" ma:hidden="true" ma:internalName="Subactivity">
      <xsd:simpleType>
        <xsd:restriction base="dms:Text">
          <xsd:maxLength value="255"/>
        </xsd:restriction>
      </xsd:simpleType>
    </xsd:element>
    <xsd:element name="Case" ma:index="15" nillable="true" ma:displayName="Case" ma:default="NA" ma:hidden="true" ma:internalName="Case">
      <xsd:simpleType>
        <xsd:restriction base="dms:Text">
          <xsd:maxLength value="255"/>
        </xsd:restriction>
      </xsd:simpleType>
    </xsd:element>
    <xsd:element name="Category1" ma:index="16" nillable="true" ma:displayName="Category 1" ma:default="NA" ma:hidden="true" ma:internalName="Category1">
      <xsd:simpleType>
        <xsd:restriction base="dms:Text">
          <xsd:maxLength value="255"/>
        </xsd:restriction>
      </xsd:simpleType>
    </xsd:element>
    <xsd:element name="Category2" ma:index="17" nillable="true" ma:displayName="Category 2" ma:default="NA" ma:hidden="true" ma:internalName="Category2">
      <xsd:simpleType>
        <xsd:restriction base="dms:Text">
          <xsd:maxLength value="255"/>
        </xsd:restriction>
      </xsd:simpleType>
    </xsd:element>
    <xsd:element name="Team" ma:index="18" nillable="true" ma:displayName="Team" ma:default="Consent Applications" ma:hidden="true" ma:internalName="Team" ma:readOnly="false">
      <xsd:simpleType>
        <xsd:restriction base="dms:Text">
          <xsd:maxLength value="255"/>
        </xsd:restriction>
      </xsd:simpleType>
    </xsd:element>
    <xsd:element name="Channel" ma:index="19" nillable="true" ma:displayName="Channel" ma:default="NA" ma:hidden="true" ma:internalName="Channel">
      <xsd:simpleType>
        <xsd:restriction base="dms:Text">
          <xsd:maxLength value="255"/>
        </xsd:restriction>
      </xsd:simpleType>
    </xsd:element>
    <xsd:element name="Year" ma:index="20" nillable="true" ma:displayName="Year" ma:default="NA" ma:hidden="true" ma:internalName="Year">
      <xsd:simpleType>
        <xsd:restriction base="dms:Text">
          <xsd:maxLength value="255"/>
        </xsd:restriction>
      </xsd:simpleType>
    </xsd:element>
    <xsd:element name="PRAType" ma:index="21" nillable="true" ma:displayName="PRA Type" ma:default="Doc" ma:hidden="true" ma:indexed="true" ma:internalName="PRAType">
      <xsd:simpleType>
        <xsd:restriction base="dms:Text">
          <xsd:maxLength value="255"/>
        </xsd:restriction>
      </xsd:simpleType>
    </xsd:element>
    <xsd:element name="AggregationStatus" ma:index="22" nillable="true" ma:displayName="Aggregation Status" ma:default="Normal" ma:format="Dropdown" ma:hidden="true" ma:internalName="AggregationStatus">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enumeration value="Normal"/>
            </xsd:restriction>
          </xsd:simpleType>
        </xsd:union>
      </xsd:simpleType>
    </xsd:element>
    <xsd:element name="SetLabel" ma:index="23" nillable="true" ma:displayName="Set Label" ma:default="NOT SET" ma:hidden="true" ma:indexed="true" ma:internalName="SetLabel">
      <xsd:simpleType>
        <xsd:restriction base="dms:Text">
          <xsd:maxLength value="255"/>
        </xsd:restriction>
      </xsd:simpleType>
    </xsd:element>
    <xsd:element name="DocumentType" ma:index="24" nillable="true" ma:displayName="Document Type" ma:default="" ma:format="Dropdown" ma:hidden="true" ma:internalName="DocumentType">
      <xsd:simpleType>
        <xsd:union memberTypes="dms:Text">
          <xsd:simpleType>
            <xsd:restriction base="dms:Choice">
              <xsd:enumeration value="CORRESPONDENCE"/>
              <xsd:enumeration value="CONTRACT, Variation, Agreement, Procurement"/>
              <xsd:enumeration value="LEGAL matter"/>
              <xsd:enumeration value="FINANCIAL related, Rates"/>
              <xsd:enumeration value="APPLICATION, consent related"/>
              <xsd:enumeration value="EMPLOYMENT related"/>
              <xsd:enumeration value="POLICY, Strategy, ByLaw"/>
              <xsd:enumeration value="MEETING related"/>
              <xsd:enumeration value="MEDIA, Photo, Image, Video"/>
              <xsd:enumeration value="DATA, tickets, model, calculation"/>
              <xsd:enumeration value="DRAWING, Plan, Map"/>
              <xsd:enumeration value="PUBLICATION material"/>
              <xsd:enumeration value="REPORT"/>
              <xsd:enumeration value="PRESENTATION"/>
              <xsd:enumeration value="PROCEDURE, SOP, Guide"/>
              <xsd:enumeration value="TEMPLATE, Form"/>
            </xsd:restriction>
          </xsd:simpleType>
        </xsd:union>
      </xsd:simpleType>
    </xsd:element>
    <xsd:element name="ILFrom" ma:index="25" nillable="true" ma:displayName="From" ma:hidden="true" ma:internalName="ILFrom" ma:readOnly="false">
      <xsd:simpleType>
        <xsd:restriction base="dms:Text">
          <xsd:maxLength value="255"/>
        </xsd:restriction>
      </xsd:simpleType>
    </xsd:element>
    <xsd:element name="HarmonieUIHidden" ma:index="26" nillable="true" ma:displayName="HarmonieUIHidden" ma:hidden="true" ma:internalName="HarmonieUIHidden" ma:readOnly="false">
      <xsd:simpleType>
        <xsd:restriction base="dms:Text">
          <xsd:maxLength value="255"/>
        </xsd:restriction>
      </xsd:simpleType>
    </xsd:element>
    <xsd:element name="Narrative" ma:index="27" nillable="true" ma:displayName="Narrative" ma:default="" ma:hidden="true" ma:internalName="Narrative" ma:readOnly="false">
      <xsd:simpleType>
        <xsd:restriction base="dms:Note"/>
      </xsd:simpleType>
    </xsd:element>
    <xsd:element name="OriginalSubject" ma:index="28" nillable="true" ma:displayName="Original Subject" ma:hidden="true" ma:internalName="OriginalSubject" ma:readOnly="false">
      <xsd:simpleType>
        <xsd:restriction base="dms:Text">
          <xsd:maxLength value="255"/>
        </xsd:restriction>
      </xsd:simpleType>
    </xsd:element>
    <xsd:element name="PRADateDisposal" ma:index="29" nillable="true" ma:displayName="PRA Date Disposal" ma:format="DateOnly" ma:hidden="true" ma:internalName="PRADateDisposal" ma:readOnly="false">
      <xsd:simpleType>
        <xsd:restriction base="dms:DateTime"/>
      </xsd:simpleType>
    </xsd:element>
    <xsd:element name="PRADateTrigger" ma:index="30" nillable="true" ma:displayName="PRA Date Trigger" ma:format="DateOnly" ma:hidden="true" ma:internalName="PRADateTrigger" ma:readOnly="false">
      <xsd:simpleType>
        <xsd:restriction base="dms:DateTime"/>
      </xsd:simpleType>
    </xsd:element>
    <xsd:element name="PRAText1" ma:index="31" nillable="true" ma:displayName="PRA Text 1" ma:hidden="true" ma:internalName="PRAText1" ma:readOnly="false">
      <xsd:simpleType>
        <xsd:restriction base="dms:Text">
          <xsd:maxLength value="255"/>
        </xsd:restriction>
      </xsd:simpleType>
    </xsd:element>
    <xsd:element name="PRAText2" ma:index="32" nillable="true" ma:displayName="PRA Text 2" ma:hidden="true" ma:internalName="PRAText2" ma:readOnly="false">
      <xsd:simpleType>
        <xsd:restriction base="dms:Text">
          <xsd:maxLength value="255"/>
        </xsd:restriction>
      </xsd:simpleType>
    </xsd:element>
    <xsd:element name="PRAText4" ma:index="33" nillable="true" ma:displayName="PRA Text 4" ma:hidden="true" ma:internalName="PRAText4" ma:readOnly="false">
      <xsd:simpleType>
        <xsd:restriction base="dms:Text">
          <xsd:maxLength value="255"/>
        </xsd:restriction>
      </xsd:simpleType>
    </xsd:element>
    <xsd:element name="PRAText5" ma:index="34" nillable="true" ma:displayName="PRA Text 5" ma:hidden="true" ma:internalName="PRAText5" ma:readOnly="false">
      <xsd:simpleType>
        <xsd:restriction base="dms:Text">
          <xsd:maxLength value="255"/>
        </xsd:restriction>
      </xsd:simpleType>
    </xsd:element>
    <xsd:element name="Project" ma:index="35" nillable="true" ma:displayName="Project" ma:default="NA" ma:hidden="true" ma:internalName="Project">
      <xsd:simpleType>
        <xsd:restriction base="dms:Text">
          <xsd:maxLength value="255"/>
        </xsd:restriction>
      </xsd:simpleType>
    </xsd:element>
    <xsd:element name="Received" ma:index="36" nillable="true" ma:displayName="Received" ma:format="DateOnly" ma:hidden="true" ma:internalName="Received" ma:readOnly="false">
      <xsd:simpleType>
        <xsd:restriction base="dms:DateTime"/>
      </xsd:simpleType>
    </xsd:element>
    <xsd:element name="RelatedPeople" ma:index="37" nillable="true" ma:displayName="Related People" ma:hidden="true" ma:list="UserInfo" ma:SharePointGroup="0" ma:internalName="RelatedPeop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urityClassification" ma:index="38" nillable="true" ma:displayName="Security Classification" ma:default="Unclassified" ma:format="Dropdown" ma:internalName="SecurityClassification">
      <xsd:simpleType>
        <xsd:restriction base="dms:Choice">
          <xsd:enumeration value="In confidence"/>
          <xsd:enumeration value="Sensitive"/>
          <xsd:enumeration value="Public"/>
          <xsd:enumeration value="Unclassified"/>
        </xsd:restriction>
      </xsd:simpleType>
    </xsd:element>
    <xsd:element name="Sent" ma:index="39" nillable="true" ma:displayName="Sent" ma:format="DateTime" ma:hidden="true" ma:internalName="Sent" ma:readOnly="false">
      <xsd:simpleType>
        <xsd:restriction base="dms:DateTime"/>
      </xsd:simpleType>
    </xsd:element>
    <xsd:element name="To" ma:index="40" nillable="true" ma:displayName="To" ma:hidden="true" ma:internalName="To" ma:readOnly="false">
      <xsd:simpleType>
        <xsd:restriction base="dms:Text">
          <xsd:maxLength value="255"/>
        </xsd:restriction>
      </xsd:simpleType>
    </xsd:element>
    <xsd:element name="zLegacyDocID" ma:index="41" nillable="true" ma:displayName="Legacy Doc ID" ma:hidden="true" ma:internalName="zLegacyDocID" ma:readOnly="false">
      <xsd:simpleType>
        <xsd:restriction base="dms:Text">
          <xsd:maxLength value="255"/>
        </xsd:restriction>
      </xsd:simpleType>
    </xsd:element>
    <xsd:element name="zLegacyLocation" ma:index="42" nillable="true" ma:displayName="zLegacyLocation" ma:format="Hyperlink" ma:hidden="true" ma:internalName="zLegacyLocation"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zLegacy" ma:index="43" nillable="true" ma:displayName="zLegacy" ma:default="" ma:hidden="true" ma:internalName="zLegacy" ma:readOnly="false">
      <xsd:simpleType>
        <xsd:restriction base="dms:Note"/>
      </xsd:simpleType>
    </xsd:element>
    <xsd:element name="zLegacyJSON" ma:index="44" nillable="true" ma:displayName="zLegacyJSON" ma:default="" ma:hidden="true" ma:internalName="zLegacyJSON" ma:readOnly="false">
      <xsd:simpleType>
        <xsd:restriction base="dms:Note"/>
      </xsd:simpleType>
    </xsd:element>
    <xsd:element name="CC" ma:index="45" nillable="true" ma:displayName="CC" ma:hidden="true" ma:internalName="CC" ma:readOnly="false">
      <xsd:simpleType>
        <xsd:restriction base="dms:Text">
          <xsd:maxLength value="255"/>
        </xsd:restriction>
      </xsd:simpleType>
    </xsd:element>
    <xsd:element name="MailPreviewData" ma:index="46" nillable="true" ma:displayName="MailPreviewData" ma:default="" ma:hidden="true" ma:internalName="MailPreviewData" ma:readOnly="false">
      <xsd:simpleType>
        <xsd:restriction base="dms:Note"/>
      </xsd:simpleType>
    </xsd:element>
    <xsd:element name="TaxCatchAll" ma:index="73" nillable="true" ma:displayName="Taxonomy Catch All Column" ma:hidden="true" ma:list="{c3072b41-844d-4d9e-a226-b3877b00751d}" ma:internalName="TaxCatchAll" ma:showField="CatchAllData" ma:web="83b09c51-96b4-48a3-8148-4a5b1ae33223">
      <xsd:complexType>
        <xsd:complexContent>
          <xsd:extension base="dms:MultiChoiceLookup">
            <xsd:sequence>
              <xsd:element name="Value" type="dms:Lookup" maxOccurs="unbounded" minOccurs="0" nillable="true"/>
            </xsd:sequence>
          </xsd:extension>
        </xsd:complexContent>
      </xsd:complexType>
    </xsd:element>
    <xsd:element name="ccdc5c4742cf4db8a1fc87503f953ce0" ma:index="80" nillable="true" ma:taxonomy="true" ma:internalName="ccdc5c4742cf4db8a1fc87503f953ce0" ma:taxonomyFieldName="BusinessIDTagged" ma:displayName="Tag business IDs" ma:fieldId="{ccdc5c47-42cf-4db8-a1fc-87503f953ce0}" ma:taxonomyMulti="true" ma:sspId="2f3edb79-a8d9-4768-9276-43bf5eb1b67b" ma:termSetId="a71ef516-1310-46b8-a721-b8fddcf0c2c4" ma:anchorId="00000000-0000-0000-0000-000000000000" ma:open="false" ma:isKeyword="false">
      <xsd:complexType>
        <xsd:sequence>
          <xsd:element ref="pc:Terms" minOccurs="0" maxOccurs="1"/>
        </xsd:sequence>
      </xsd:complexType>
    </xsd:element>
    <xsd:element name="_dlc_DocIdUrl" ma:index="8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ocumentSubType" ma:index="82" nillable="true" ma:displayName="IRIS Document Sub Type" ma:hidden="true" ma:internalName="DocumentSubType" ma:readOnly="false">
      <xsd:simpleType>
        <xsd:restriction base="dms:Text"/>
      </xsd:simpleType>
    </xsd:element>
    <xsd:element name="SubmitIMGExtUse" ma:index="84" nillable="true" ma:displayName="Submit IMG for External Use" ma:description="Check this box to publish an image into the Corporate Images Review Library" ma:internalName="SubmitIMGExtUse">
      <xsd:simpleType>
        <xsd:restriction base="dms:Boolean"/>
      </xsd:simpleType>
    </xsd:element>
    <xsd:element name="IMGApproval" ma:index="85" nillable="true" ma:displayName="Image Approved For" ma:description="To be set by Communications team only" ma:internalName="IMGApproval">
      <xsd:simpleType>
        <xsd:restriction base="dms:Choice">
          <xsd:enumeration value="Internal use only - unreviewed"/>
          <xsd:enumeration value="Internal use only - reviewed"/>
          <xsd:enumeration value="Under review for external use"/>
          <xsd:enumeration value="Approved for external us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58" nillable="true" ma:displayName="EXIF Copyright" ma:hidden="true" ma:internalName="wic_System_Copyrigh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8cde48-6ae2-48e0-84d4-cc5950ba777a" elementFormDefault="qualified">
    <xsd:import namespace="http://schemas.microsoft.com/office/2006/documentManagement/types"/>
    <xsd:import namespace="http://schemas.microsoft.com/office/infopath/2007/PartnerControls"/>
    <xsd:element name="ApplicationID" ma:index="62" nillable="true" ma:displayName="Application ID" ma:hidden="true" ma:internalName="ApplicationID" ma:readOnly="false">
      <xsd:simpleType>
        <xsd:restriction base="dms:Text">
          <xsd:maxLength value="255"/>
        </xsd:restriction>
      </xsd:simpleType>
    </xsd:element>
    <xsd:element name="AdditionalActivitiyNumbers" ma:index="64" nillable="true" ma:displayName="Consent Numbers" ma:hidden="true" ma:internalName="AdditionalActivitiyNumbers"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41f298-8aa0-49e9-a539-c703644217a4" elementFormDefault="qualified">
    <xsd:import namespace="http://schemas.microsoft.com/office/2006/documentManagement/types"/>
    <xsd:import namespace="http://schemas.microsoft.com/office/infopath/2007/PartnerControls"/>
    <xsd:element name="InheritedActivityNumber" ma:index="63" nillable="true" ma:displayName="Application Number" ma:hidden="true" ma:internalName="InheritedActivity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e0aa9b-bcdc-4c00-ac73-c37c01cb0cf5" elementFormDefault="qualified">
    <xsd:import namespace="http://schemas.microsoft.com/office/2006/documentManagement/types"/>
    <xsd:import namespace="http://schemas.microsoft.com/office/infopath/2007/PartnerControls"/>
    <xsd:element name="AdditionalActivityNumbers" ma:index="65" nillable="true" ma:displayName="Related Business IDs" ma:hidden="true" ma:internalName="AdditionalActivityNumbers" ma:readOnly="false">
      <xsd:simpleType>
        <xsd:restriction base="dms:Note"/>
      </xsd:simpleType>
    </xsd:element>
    <xsd:element name="Valuation" ma:index="66" nillable="true" ma:displayName="Valuation" ma:internalName="Valuation">
      <xsd:simpleType>
        <xsd:restriction base="dms:Note"/>
      </xsd:simpleType>
    </xsd:element>
    <xsd:element name="zMigrationID" ma:index="67" nillable="true" ma:displayName="zMigrationID" ma:hidden="true" ma:indexed="true" ma:internalName="zMigrationID" ma:readOnly="false">
      <xsd:simpleType>
        <xsd:restriction base="dms:Text"/>
      </xsd:simpleType>
    </xsd:element>
    <xsd:element name="MediaServiceMetadata" ma:index="68" nillable="true" ma:displayName="MediaServiceMetadata" ma:hidden="true" ma:internalName="MediaServiceMetadata" ma:readOnly="true">
      <xsd:simpleType>
        <xsd:restriction base="dms:Note"/>
      </xsd:simpleType>
    </xsd:element>
    <xsd:element name="MediaServiceFastMetadata" ma:index="69" nillable="true" ma:displayName="MediaServiceFastMetadata" ma:hidden="true" ma:internalName="MediaServiceFastMetadata" ma:readOnly="true">
      <xsd:simpleType>
        <xsd:restriction base="dms:Note"/>
      </xsd:simpleType>
    </xsd:element>
    <xsd:element name="MediaServiceSearchProperties" ma:index="70" nillable="true" ma:displayName="MediaServiceSearchProperties" ma:hidden="true" ma:internalName="MediaServiceSearchProperties" ma:readOnly="true">
      <xsd:simpleType>
        <xsd:restriction base="dms:Note"/>
      </xsd:simpleType>
    </xsd:element>
    <xsd:element name="lcf76f155ced4ddcb4097134ff3c332f" ma:index="72" nillable="true" ma:taxonomy="true" ma:internalName="lcf76f155ced4ddcb4097134ff3c332f" ma:taxonomyFieldName="MediaServiceImageTags" ma:displayName="Image Tags" ma:readOnly="false" ma:fieldId="{5cf76f15-5ced-4ddc-b409-7134ff3c332f}" ma:taxonomyMulti="true" ma:sspId="2f3edb79-a8d9-4768-9276-43bf5eb1b67b" ma:termSetId="09814cd3-568e-fe90-9814-8d621ff8fb84" ma:anchorId="fba54fb3-c3e1-fe81-a776-ca4b69148c4d" ma:open="true" ma:isKeyword="false">
      <xsd:complexType>
        <xsd:sequence>
          <xsd:element ref="pc:Terms" minOccurs="0" maxOccurs="1"/>
        </xsd:sequence>
      </xsd:complexType>
    </xsd:element>
    <xsd:element name="MediaServiceDateTaken" ma:index="74" nillable="true" ma:displayName="MediaServiceDateTaken" ma:description="" ma:hidden="true" ma:indexed="true" ma:internalName="MediaServiceDateTaken" ma:readOnly="true">
      <xsd:simpleType>
        <xsd:restriction base="dms:Text"/>
      </xsd:simpleType>
    </xsd:element>
    <xsd:element name="MediaServiceGenerationTime" ma:index="75" nillable="true" ma:displayName="MediaServiceGenerationTime" ma:hidden="true" ma:internalName="MediaServiceGenerationTime" ma:readOnly="true">
      <xsd:simpleType>
        <xsd:restriction base="dms:Text"/>
      </xsd:simpleType>
    </xsd:element>
    <xsd:element name="MediaServiceEventHashCode" ma:index="76" nillable="true" ma:displayName="MediaServiceEventHashCode" ma:hidden="true" ma:internalName="MediaServiceEventHashCode" ma:readOnly="true">
      <xsd:simpleType>
        <xsd:restriction base="dms:Text"/>
      </xsd:simpleType>
    </xsd:element>
    <xsd:element name="MediaServiceOCR" ma:index="77" nillable="true" ma:displayName="Extracted Text" ma:internalName="MediaServiceOCR" ma:readOnly="true">
      <xsd:simpleType>
        <xsd:restriction base="dms:Note">
          <xsd:maxLength value="255"/>
        </xsd:restriction>
      </xsd:simpleType>
    </xsd:element>
    <xsd:element name="MediaServiceLocation" ma:index="78" nillable="true" ma:displayName="Location" ma:description="" ma:indexed="true" ma:internalName="MediaServiceLocation" ma:readOnly="true">
      <xsd:simpleType>
        <xsd:restriction base="dms:Text"/>
      </xsd:simpleType>
    </xsd:element>
    <xsd:element name="MediaLengthInSeconds" ma:index="8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displayName="Subject"/>
        <xsd:element ref="dc:description" minOccurs="0" maxOccurs="1"/>
        <xsd:element name="keywords" minOccurs="0" maxOccurs="1" type="xsd:string" ma:displayName="Key 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3b09c51-96b4-48a3-8148-4a5b1ae33223" xsi:nil="true"/>
    <lcf76f155ced4ddcb4097134ff3c332f xmlns="f3e0aa9b-bcdc-4c00-ac73-c37c01cb0cf5">
      <Terms xmlns="http://schemas.microsoft.com/office/infopath/2007/PartnerControls"/>
    </lcf76f155ced4ddcb4097134ff3c332f>
    <PRADateTrigger xmlns="83b09c51-96b4-48a3-8148-4a5b1ae33223" xsi:nil="true"/>
    <Sent xmlns="83b09c51-96b4-48a3-8148-4a5b1ae33223" xsi:nil="true"/>
    <DocumentType xmlns="83b09c51-96b4-48a3-8148-4a5b1ae33223">APPLICATION, consent related</DocumentType>
    <AdditionalActivitiyNumbers xmlns="358cde48-6ae2-48e0-84d4-cc5950ba777a" xsi:nil="true"/>
    <Subactivity xmlns="83b09c51-96b4-48a3-8148-4a5b1ae33223">NA</Subactivity>
    <CC xmlns="83b09c51-96b4-48a3-8148-4a5b1ae33223" xsi:nil="true"/>
    <Valuation xmlns="f3e0aa9b-bcdc-4c00-ac73-c37c01cb0cf5" xsi:nil="true"/>
    <AggregationStatus xmlns="83b09c51-96b4-48a3-8148-4a5b1ae33223">Normal</AggregationStatus>
    <Level2 xmlns="cc6bf0b3-ec53-49a8-bfa1-84eeadf7753b">NA</Level2>
    <Team xmlns="83b09c51-96b4-48a3-8148-4a5b1ae33223">Consent Applications</Team>
    <wic_System_GPS_Longitude xmlns="cc6bf0b3-ec53-49a8-bfa1-84eeadf7753b" xsi:nil="true"/>
    <DocumentSubType xmlns="83b09c51-96b4-48a3-8148-4a5b1ae33223" xsi:nil="true"/>
    <Channel xmlns="83b09c51-96b4-48a3-8148-4a5b1ae33223">NA</Channel>
    <HarmonieUIHidden xmlns="83b09c51-96b4-48a3-8148-4a5b1ae33223" xsi:nil="true"/>
    <PRAText2 xmlns="83b09c51-96b4-48a3-8148-4a5b1ae33223" xsi:nil="true"/>
    <FunctionGroup xmlns="83b09c51-96b4-48a3-8148-4a5b1ae33223">Regulatory Management</FunctionGroup>
    <SetLabel xmlns="83b09c51-96b4-48a3-8148-4a5b1ae33223">NOT SET</SetLabel>
    <zLegacy xmlns="83b09c51-96b4-48a3-8148-4a5b1ae33223">Name: Application, s92 Additional Information Response [Water Quality - Monthly Data] v01.xlsx
Location: \\file\herman\D\IS\01\01\IRISLIVE\applications\APP-2006012018.02\Application, s92 Additional Information Response [Water Quality - Monthly Data] v01.xlsx
Created: 09/09/2025 16:32:00
Modified: 09/10/2025 09:42:30
MigrationGroup: WG1 IT</zLegacy>
    <SetSensitivity xmlns="1cac9bea-d09c-48b0-9841-7eb5347add9c">NOT SET</SetSensitivity>
    <OverrideLabel xmlns="1cac9bea-d09c-48b0-9841-7eb5347add9c" xsi:nil="true"/>
    <RelatedPeople xmlns="83b09c51-96b4-48a3-8148-4a5b1ae33223">
      <UserInfo>
        <DisplayName/>
        <AccountId xsi:nil="true"/>
        <AccountType/>
      </UserInfo>
    </RelatedPeople>
    <Level3 xmlns="cc6bf0b3-ec53-49a8-bfa1-84eeadf7753b">NA</Level3>
    <ApplicationID xmlns="358cde48-6ae2-48e0-84d4-cc5950ba777a" xsi:nil="true"/>
    <ccdc5c4742cf4db8a1fc87503f953ce0 xmlns="83b09c51-96b4-48a3-8148-4a5b1ae33223">
      <Terms xmlns="http://schemas.microsoft.com/office/infopath/2007/PartnerControls"/>
    </ccdc5c4742cf4db8a1fc87503f953ce0>
    <Year xmlns="83b09c51-96b4-48a3-8148-4a5b1ae33223">NA</Year>
    <ILFrom xmlns="83b09c51-96b4-48a3-8148-4a5b1ae33223" xsi:nil="true"/>
    <PRAText1 xmlns="83b09c51-96b4-48a3-8148-4a5b1ae33223" xsi:nil="true"/>
    <CaseType xmlns="cc6bf0b3-ec53-49a8-bfa1-84eeadf7753b" xsi:nil="true"/>
    <zMigrationID xmlns="f3e0aa9b-bcdc-4c00-ac73-c37c01cb0cf5">6500a682-cfcf-49ae-9e73-9f6573609593</zMigrationID>
    <_ExtendedDescription xmlns="http://schemas.microsoft.com/sharepoint/v3" xsi:nil="true"/>
    <Activity xmlns="83b09c51-96b4-48a3-8148-4a5b1ae33223">Notification</Activity>
    <MailPreviewData xmlns="83b09c51-96b4-48a3-8148-4a5b1ae33223" xsi:nil="true"/>
    <CaseStatus xmlns="cc6bf0b3-ec53-49a8-bfa1-84eeadf7753b" xsi:nil="true"/>
    <OriginalSubject xmlns="83b09c51-96b4-48a3-8148-4a5b1ae33223" xsi:nil="true"/>
    <InheritedActivityNumber xmlns="4b41f298-8aa0-49e9-a539-c703644217a4">APP-2006012018.02</InheritedActivityNumber>
    <AdditionalActivityNumbers xmlns="f3e0aa9b-bcdc-4c00-ac73-c37c01cb0cf5" xsi:nil="true"/>
    <Received xmlns="83b09c51-96b4-48a3-8148-4a5b1ae33223" xsi:nil="true"/>
    <SecurityClassification xmlns="83b09c51-96b4-48a3-8148-4a5b1ae33223">Unclassified</SecurityClassification>
    <Category2 xmlns="83b09c51-96b4-48a3-8148-4a5b1ae33223">NA</Category2>
    <PRAText5 xmlns="83b09c51-96b4-48a3-8148-4a5b1ae33223" xsi:nil="true"/>
    <To xmlns="83b09c51-96b4-48a3-8148-4a5b1ae33223" xsi:nil="true"/>
    <Iwi xmlns="cc6bf0b3-ec53-49a8-bfa1-84eeadf7753b">NA</Iwi>
    <Function xmlns="83b09c51-96b4-48a3-8148-4a5b1ae33223">Resource Consents</Function>
    <Category1 xmlns="83b09c51-96b4-48a3-8148-4a5b1ae33223">NA</Category1>
    <PRADateDisposal xmlns="83b09c51-96b4-48a3-8148-4a5b1ae33223" xsi:nil="true"/>
    <PRAType xmlns="83b09c51-96b4-48a3-8148-4a5b1ae33223">Doc</PRAType>
    <Narrative xmlns="83b09c51-96b4-48a3-8148-4a5b1ae33223" xsi:nil="true"/>
    <zLegacyDocID xmlns="83b09c51-96b4-48a3-8148-4a5b1ae33223" xsi:nil="true"/>
    <zLegacyDocID0 xmlns="cc6bf0b3-ec53-49a8-bfa1-84eeadf7753b" xsi:nil="true"/>
    <wic_System_GPS_Latitude xmlns="cc6bf0b3-ec53-49a8-bfa1-84eeadf7753b" xsi:nil="true"/>
    <Case xmlns="83b09c51-96b4-48a3-8148-4a5b1ae33223">APP-2006012018.03</Case>
    <PRAText4 xmlns="83b09c51-96b4-48a3-8148-4a5b1ae33223" xsi:nil="true"/>
    <PRAText3 xmlns="1cac9bea-d09c-48b0-9841-7eb5347add9c" xsi:nil="true"/>
    <wic_System_Copyright xmlns="http://schemas.microsoft.com/sharepoint/v3/fields" xsi:nil="true"/>
    <wic_System_GPS_Altitude xmlns="cc6bf0b3-ec53-49a8-bfa1-84eeadf7753b" xsi:nil="true"/>
    <Comments xmlns="cc6bf0b3-ec53-49a8-bfa1-84eeadf7753b" xsi:nil="true"/>
    <Project xmlns="83b09c51-96b4-48a3-8148-4a5b1ae33223">NA</Project>
    <zLegacyLocation xmlns="83b09c51-96b4-48a3-8148-4a5b1ae33223">
      <Url xsi:nil="true"/>
      <Description xsi:nil="true"/>
    </zLegacyLocation>
    <zLegacyJSON xmlns="83b09c51-96b4-48a3-8148-4a5b1ae33223">{
  "Location": "\\\\file\\herman\\D\\IS\\01\\01\\IRISLIVE\\applications\\APP-2006012018.02\\Application, s92 Additional Information Response [Water Quality - Monthly Data] v01.xlsx",
  "Modified": "2025-09-10T09:42:30.7538751",
  "MigrationGroup": "WG1 IT",
  "Created": "2025-09-09T16:32:00",
  "Name": "Application, s92 Additional Information Response [Water Quality - Monthly Data] v01.xlsx"
}</zLegacyJSON>
    <Level1 xmlns="cc6bf0b3-ec53-49a8-bfa1-84eeadf7753b">NA</Level1>
    <_dlc_DocIdUrl xmlns="83b09c51-96b4-48a3-8148-4a5b1ae33223">
      <Url>https://horizonsregionalcouncil.sharepoint.com/sites/wsp-ConsentApplications/_layouts/15/DocIdRedir.aspx?ID=HRCID-311257018-147440</Url>
      <Description>HRCID-311257018-147440</Description>
    </_dlc_DocIdUrl>
    <SubmitIMGExtUse xmlns="83b09c51-96b4-48a3-8148-4a5b1ae33223" xsi:nil="true"/>
    <IMGApproval xmlns="83b09c51-96b4-48a3-8148-4a5b1ae33223"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12E8327-4D5A-4C21-962D-14AF3B1765F6}">
  <ds:schemaRefs>
    <ds:schemaRef ds:uri="http://schemas.microsoft.com/sharepoint/v3/contenttype/forms"/>
  </ds:schemaRefs>
</ds:datastoreItem>
</file>

<file path=customXml/itemProps2.xml><?xml version="1.0" encoding="utf-8"?>
<ds:datastoreItem xmlns:ds="http://schemas.openxmlformats.org/officeDocument/2006/customXml" ds:itemID="{957933E7-2DC1-4970-AAB8-F01B1C13747C}"/>
</file>

<file path=customXml/itemProps3.xml><?xml version="1.0" encoding="utf-8"?>
<ds:datastoreItem xmlns:ds="http://schemas.openxmlformats.org/officeDocument/2006/customXml" ds:itemID="{A05498B1-52D0-46F0-8505-7947E492BB4B}">
  <ds:schemaRefs>
    <ds:schemaRef ds:uri="http://schemas.microsoft.com/office/2006/metadata/properties"/>
    <ds:schemaRef ds:uri="http://schemas.microsoft.com/office/infopath/2007/PartnerControls"/>
    <ds:schemaRef ds:uri="7fc033e7-1be7-44dc-b4e4-5c9031b16875"/>
    <ds:schemaRef ds:uri="96ec6968-209e-405a-921e-09c67d53482d"/>
  </ds:schemaRefs>
</ds:datastoreItem>
</file>

<file path=customXml/itemProps4.xml><?xml version="1.0" encoding="utf-8"?>
<ds:datastoreItem xmlns:ds="http://schemas.openxmlformats.org/officeDocument/2006/customXml" ds:itemID="{7CA9F088-DC08-4494-B986-B45932E1C2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103909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Amanda Good</cp:lastModifiedBy>
  <cp:revision/>
  <dcterms:created xsi:type="dcterms:W3CDTF">2020-11-15T21:36:10Z</dcterms:created>
  <dcterms:modified xsi:type="dcterms:W3CDTF">2025-09-04T22:09:33Z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0x01010084698AC4B21A704FAC367827FC73A999</vt:lpwstr>
  </property>
  <property fmtid="{D5CDD505-2E9C-101B-9397-08002B2CF9AE}" pid="3" name="MediaServiceImageTags">
    <vt:lpwstr/>
  </property>
  <property fmtid="{D5CDD505-2E9C-101B-9397-08002B2CF9AE}" pid="4" name="BusinessIDTagged">
    <vt:lpwstr/>
  </property>
  <property fmtid="{D5CDD505-2E9C-101B-9397-08002B2CF9AE}" pid="5" name="_dlc_DocId">
    <vt:lpwstr>HRCID-311257018-147440</vt:lpwstr>
  </property>
  <property fmtid="{D5CDD505-2E9C-101B-9397-08002B2CF9AE}" pid="6" name="_dlc_DocIdItemGuid">
    <vt:lpwstr>804a3562-e7b5-401a-9945-b1eb7aa252dc</vt:lpwstr>
  </property>
</Properties>
</file>